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D:\EVA\PROJEKTY\Astalon\59 dekontam.m. nemocnice Pce\odevzdaná cena\"/>
    </mc:Choice>
  </mc:AlternateContent>
  <xr:revisionPtr revIDLastSave="0" documentId="13_ncr:1_{EA09CE92-31D0-42A7-9480-F24F35725EE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kapitulace stavby" sheetId="1" r:id="rId1"/>
    <sheet name="1 - Stavební část" sheetId="2" r:id="rId2"/>
    <sheet name="2 - Zdravotní technika" sheetId="3" r:id="rId3"/>
    <sheet name="3 - Elektroinstalace" sheetId="4" r:id="rId4"/>
    <sheet name="4 - Vedjelší a ostatní ná..." sheetId="5" r:id="rId5"/>
  </sheets>
  <definedNames>
    <definedName name="_xlnm._FilterDatabase" localSheetId="1" hidden="1">'1 - Stavební část'!$C$133:$K$353</definedName>
    <definedName name="_xlnm._FilterDatabase" localSheetId="2" hidden="1">'2 - Zdravotní technika'!$C$119:$K$198</definedName>
    <definedName name="_xlnm._FilterDatabase" localSheetId="3" hidden="1">'3 - Elektroinstalace'!$C$121:$K$189</definedName>
    <definedName name="_xlnm._FilterDatabase" localSheetId="4" hidden="1">'4 - Vedjelší a ostatní ná...'!$C$120:$K$130</definedName>
    <definedName name="_xlnm.Print_Titles" localSheetId="1">'1 - Stavební část'!$133:$133</definedName>
    <definedName name="_xlnm.Print_Titles" localSheetId="2">'2 - Zdravotní technika'!$119:$119</definedName>
    <definedName name="_xlnm.Print_Titles" localSheetId="3">'3 - Elektroinstalace'!$121:$121</definedName>
    <definedName name="_xlnm.Print_Titles" localSheetId="4">'4 - Vedjelší a ostatní ná...'!$120:$120</definedName>
    <definedName name="_xlnm.Print_Titles" localSheetId="0">'Rekapitulace stavby'!$92:$92</definedName>
    <definedName name="_xlnm.Print_Area" localSheetId="1">'1 - Stavební část'!$C$4:$J$76,'1 - Stavební část'!$C$82:$J$115,'1 - Stavební část'!$C$121:$K$353</definedName>
    <definedName name="_xlnm.Print_Area" localSheetId="2">'2 - Zdravotní technika'!$C$4:$J$76,'2 - Zdravotní technika'!$C$82:$J$101,'2 - Zdravotní technika'!$C$107:$K$198</definedName>
    <definedName name="_xlnm.Print_Area" localSheetId="3">'3 - Elektroinstalace'!$C$4:$J$76,'3 - Elektroinstalace'!$C$82:$J$103,'3 - Elektroinstalace'!$C$109:$K$189</definedName>
    <definedName name="_xlnm.Print_Area" localSheetId="4">'4 - Vedjelší a ostatní ná...'!$C$4:$J$76,'4 - Vedjelší a ostatní ná...'!$C$82:$J$102,'4 - Vedjelší a ostatní ná...'!$C$108:$K$130</definedName>
    <definedName name="_xlnm.Print_Area" localSheetId="0">'Rekapitulace stavby'!$D$4:$AO$76,'Rekapitulace stavby'!$C$82:$AQ$99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30" i="5"/>
  <c r="BH130" i="5"/>
  <c r="BG130" i="5"/>
  <c r="BF130" i="5"/>
  <c r="T130" i="5"/>
  <c r="T129" i="5"/>
  <c r="R130" i="5"/>
  <c r="R129" i="5"/>
  <c r="P130" i="5"/>
  <c r="P129" i="5" s="1"/>
  <c r="BI128" i="5"/>
  <c r="BH128" i="5"/>
  <c r="BG128" i="5"/>
  <c r="BF128" i="5"/>
  <c r="T128" i="5"/>
  <c r="T127" i="5"/>
  <c r="R128" i="5"/>
  <c r="R127" i="5"/>
  <c r="P128" i="5"/>
  <c r="P127" i="5"/>
  <c r="BI126" i="5"/>
  <c r="BH126" i="5"/>
  <c r="BG126" i="5"/>
  <c r="BF126" i="5"/>
  <c r="T126" i="5"/>
  <c r="T125" i="5"/>
  <c r="T122" i="5" s="1"/>
  <c r="T121" i="5" s="1"/>
  <c r="R126" i="5"/>
  <c r="R125" i="5"/>
  <c r="P126" i="5"/>
  <c r="P125" i="5" s="1"/>
  <c r="P122" i="5" s="1"/>
  <c r="P121" i="5" s="1"/>
  <c r="AU98" i="1" s="1"/>
  <c r="BI124" i="5"/>
  <c r="BH124" i="5"/>
  <c r="BG124" i="5"/>
  <c r="BF124" i="5"/>
  <c r="T124" i="5"/>
  <c r="T123" i="5"/>
  <c r="R124" i="5"/>
  <c r="R123" i="5"/>
  <c r="R122" i="5" s="1"/>
  <c r="R121" i="5" s="1"/>
  <c r="P124" i="5"/>
  <c r="P123" i="5"/>
  <c r="J117" i="5"/>
  <c r="F117" i="5"/>
  <c r="F115" i="5"/>
  <c r="E113" i="5"/>
  <c r="J91" i="5"/>
  <c r="F91" i="5"/>
  <c r="F89" i="5"/>
  <c r="E87" i="5"/>
  <c r="J24" i="5"/>
  <c r="E24" i="5"/>
  <c r="J118" i="5" s="1"/>
  <c r="J23" i="5"/>
  <c r="J18" i="5"/>
  <c r="E18" i="5"/>
  <c r="F92" i="5"/>
  <c r="J17" i="5"/>
  <c r="J12" i="5"/>
  <c r="J115" i="5"/>
  <c r="E7" i="5"/>
  <c r="E111" i="5"/>
  <c r="J37" i="4"/>
  <c r="J36" i="4"/>
  <c r="AY97" i="1"/>
  <c r="J35" i="4"/>
  <c r="AX97" i="1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T158" i="4"/>
  <c r="R159" i="4"/>
  <c r="R158" i="4" s="1"/>
  <c r="P159" i="4"/>
  <c r="P158" i="4" s="1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F116" i="4"/>
  <c r="E114" i="4"/>
  <c r="F89" i="4"/>
  <c r="E87" i="4"/>
  <c r="J24" i="4"/>
  <c r="E24" i="4"/>
  <c r="J119" i="4" s="1"/>
  <c r="J23" i="4"/>
  <c r="J21" i="4"/>
  <c r="E21" i="4"/>
  <c r="J91" i="4" s="1"/>
  <c r="J20" i="4"/>
  <c r="J18" i="4"/>
  <c r="E18" i="4"/>
  <c r="F119" i="4" s="1"/>
  <c r="J17" i="4"/>
  <c r="J15" i="4"/>
  <c r="E15" i="4"/>
  <c r="F91" i="4" s="1"/>
  <c r="J14" i="4"/>
  <c r="J12" i="4"/>
  <c r="J116" i="4" s="1"/>
  <c r="E7" i="4"/>
  <c r="E112" i="4" s="1"/>
  <c r="J37" i="3"/>
  <c r="J36" i="3"/>
  <c r="AY96" i="1" s="1"/>
  <c r="J35" i="3"/>
  <c r="AX96" i="1"/>
  <c r="BI198" i="3"/>
  <c r="BH198" i="3"/>
  <c r="BG198" i="3"/>
  <c r="BF198" i="3"/>
  <c r="T198" i="3"/>
  <c r="T197" i="3" s="1"/>
  <c r="R198" i="3"/>
  <c r="R197" i="3"/>
  <c r="P198" i="3"/>
  <c r="P197" i="3" s="1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F114" i="3"/>
  <c r="E112" i="3"/>
  <c r="F89" i="3"/>
  <c r="E87" i="3"/>
  <c r="J24" i="3"/>
  <c r="E24" i="3"/>
  <c r="J92" i="3"/>
  <c r="J23" i="3"/>
  <c r="J21" i="3"/>
  <c r="E21" i="3"/>
  <c r="J116" i="3" s="1"/>
  <c r="J20" i="3"/>
  <c r="J18" i="3"/>
  <c r="E18" i="3"/>
  <c r="F117" i="3"/>
  <c r="J17" i="3"/>
  <c r="J15" i="3"/>
  <c r="E15" i="3"/>
  <c r="F116" i="3" s="1"/>
  <c r="J14" i="3"/>
  <c r="J12" i="3"/>
  <c r="J114" i="3"/>
  <c r="E7" i="3"/>
  <c r="E110" i="3" s="1"/>
  <c r="J37" i="2"/>
  <c r="J36" i="2"/>
  <c r="AY95" i="1" s="1"/>
  <c r="J35" i="2"/>
  <c r="AX95" i="1" s="1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T339" i="2" s="1"/>
  <c r="R340" i="2"/>
  <c r="R339" i="2"/>
  <c r="P340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2" i="2"/>
  <c r="BH332" i="2"/>
  <c r="BG332" i="2"/>
  <c r="BF332" i="2"/>
  <c r="T332" i="2"/>
  <c r="R332" i="2"/>
  <c r="P332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T268" i="2"/>
  <c r="R269" i="2"/>
  <c r="R268" i="2"/>
  <c r="P269" i="2"/>
  <c r="P268" i="2" s="1"/>
  <c r="BI267" i="2"/>
  <c r="BH267" i="2"/>
  <c r="BG267" i="2"/>
  <c r="BF267" i="2"/>
  <c r="T267" i="2"/>
  <c r="R267" i="2"/>
  <c r="P267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T256" i="2" s="1"/>
  <c r="R257" i="2"/>
  <c r="R256" i="2" s="1"/>
  <c r="P257" i="2"/>
  <c r="P256" i="2" s="1"/>
  <c r="BI255" i="2"/>
  <c r="BH255" i="2"/>
  <c r="BG255" i="2"/>
  <c r="BF255" i="2"/>
  <c r="T255" i="2"/>
  <c r="R255" i="2"/>
  <c r="P255" i="2"/>
  <c r="BI250" i="2"/>
  <c r="BH250" i="2"/>
  <c r="BG250" i="2"/>
  <c r="BF250" i="2"/>
  <c r="T250" i="2"/>
  <c r="R250" i="2"/>
  <c r="P250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T225" i="2"/>
  <c r="R226" i="2"/>
  <c r="R225" i="2"/>
  <c r="P226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0" i="2"/>
  <c r="BH180" i="2"/>
  <c r="BG180" i="2"/>
  <c r="BF180" i="2"/>
  <c r="T180" i="2"/>
  <c r="R180" i="2"/>
  <c r="P180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T136" i="2" s="1"/>
  <c r="R137" i="2"/>
  <c r="R136" i="2"/>
  <c r="P137" i="2"/>
  <c r="P136" i="2" s="1"/>
  <c r="J130" i="2"/>
  <c r="F130" i="2"/>
  <c r="F128" i="2"/>
  <c r="E126" i="2"/>
  <c r="J91" i="2"/>
  <c r="F91" i="2"/>
  <c r="F89" i="2"/>
  <c r="E87" i="2"/>
  <c r="J24" i="2"/>
  <c r="E24" i="2"/>
  <c r="J131" i="2"/>
  <c r="J23" i="2"/>
  <c r="J18" i="2"/>
  <c r="E18" i="2"/>
  <c r="F92" i="2" s="1"/>
  <c r="J17" i="2"/>
  <c r="J12" i="2"/>
  <c r="J128" i="2" s="1"/>
  <c r="E7" i="2"/>
  <c r="E124" i="2" s="1"/>
  <c r="L90" i="1"/>
  <c r="AM90" i="1"/>
  <c r="AM89" i="1"/>
  <c r="L89" i="1"/>
  <c r="AM87" i="1"/>
  <c r="L87" i="1"/>
  <c r="L85" i="1"/>
  <c r="L84" i="1"/>
  <c r="J297" i="2"/>
  <c r="J255" i="2"/>
  <c r="BK175" i="2"/>
  <c r="J332" i="2"/>
  <c r="J250" i="2"/>
  <c r="J192" i="2"/>
  <c r="BK302" i="2"/>
  <c r="J260" i="2"/>
  <c r="BK169" i="2"/>
  <c r="J337" i="2"/>
  <c r="BK285" i="2"/>
  <c r="BK229" i="2"/>
  <c r="BK188" i="2"/>
  <c r="BK295" i="2"/>
  <c r="BK220" i="2"/>
  <c r="BK144" i="2"/>
  <c r="J307" i="2"/>
  <c r="BK276" i="2"/>
  <c r="BK205" i="2"/>
  <c r="J309" i="2"/>
  <c r="J161" i="2"/>
  <c r="J186" i="3"/>
  <c r="J178" i="3"/>
  <c r="J167" i="3"/>
  <c r="BK149" i="3"/>
  <c r="BK134" i="3"/>
  <c r="BK128" i="3"/>
  <c r="BK186" i="3"/>
  <c r="BK171" i="3"/>
  <c r="BK146" i="3"/>
  <c r="BK151" i="3"/>
  <c r="BK178" i="3"/>
  <c r="J166" i="3"/>
  <c r="BK148" i="3"/>
  <c r="J132" i="3"/>
  <c r="BK122" i="3"/>
  <c r="J143" i="3"/>
  <c r="J189" i="3"/>
  <c r="J170" i="3"/>
  <c r="BK154" i="3"/>
  <c r="BK146" i="4"/>
  <c r="BK173" i="4"/>
  <c r="J127" i="4"/>
  <c r="J181" i="4"/>
  <c r="J128" i="4"/>
  <c r="J175" i="4"/>
  <c r="J155" i="4"/>
  <c r="BK176" i="4"/>
  <c r="BK136" i="4"/>
  <c r="BK186" i="4"/>
  <c r="BK174" i="4"/>
  <c r="BK144" i="4"/>
  <c r="BK172" i="4"/>
  <c r="J159" i="4"/>
  <c r="BK126" i="5"/>
  <c r="BK124" i="5"/>
  <c r="BK284" i="2"/>
  <c r="J241" i="2"/>
  <c r="J195" i="2"/>
  <c r="J340" i="2"/>
  <c r="J284" i="2"/>
  <c r="J229" i="2"/>
  <c r="J180" i="2"/>
  <c r="J271" i="2"/>
  <c r="BK230" i="2"/>
  <c r="BK150" i="2"/>
  <c r="BK315" i="2"/>
  <c r="J279" i="2"/>
  <c r="J226" i="2"/>
  <c r="BK161" i="2"/>
  <c r="BK283" i="2"/>
  <c r="BK187" i="2"/>
  <c r="J316" i="2"/>
  <c r="J287" i="2"/>
  <c r="BK226" i="2"/>
  <c r="J156" i="2"/>
  <c r="BK213" i="2"/>
  <c r="J141" i="2"/>
  <c r="J185" i="3"/>
  <c r="BK170" i="3"/>
  <c r="J151" i="3"/>
  <c r="BK152" i="3"/>
  <c r="J142" i="3"/>
  <c r="BK130" i="3"/>
  <c r="J192" i="3"/>
  <c r="J172" i="3"/>
  <c r="J155" i="3"/>
  <c r="J138" i="3"/>
  <c r="J124" i="3"/>
  <c r="BK195" i="3"/>
  <c r="BK187" i="3"/>
  <c r="BK165" i="3"/>
  <c r="J145" i="3"/>
  <c r="J130" i="3"/>
  <c r="J150" i="3"/>
  <c r="BK196" i="3"/>
  <c r="J194" i="3"/>
  <c r="J190" i="3"/>
  <c r="BK157" i="3"/>
  <c r="BK162" i="4"/>
  <c r="BK128" i="4"/>
  <c r="J176" i="4"/>
  <c r="J161" i="4"/>
  <c r="J186" i="4"/>
  <c r="J187" i="4"/>
  <c r="BK159" i="4"/>
  <c r="J144" i="4"/>
  <c r="J130" i="4"/>
  <c r="J170" i="4"/>
  <c r="J150" i="4"/>
  <c r="BK150" i="4"/>
  <c r="BK180" i="4"/>
  <c r="J166" i="4"/>
  <c r="J137" i="4"/>
  <c r="BK127" i="4"/>
  <c r="J124" i="5"/>
  <c r="BK319" i="2"/>
  <c r="BK262" i="2"/>
  <c r="J230" i="2"/>
  <c r="J169" i="2"/>
  <c r="J295" i="2"/>
  <c r="J257" i="2"/>
  <c r="J191" i="2"/>
  <c r="J301" i="2"/>
  <c r="BK250" i="2"/>
  <c r="J164" i="2"/>
  <c r="J325" i="2"/>
  <c r="BK291" i="2"/>
  <c r="BK267" i="2"/>
  <c r="BK174" i="2"/>
  <c r="BK299" i="2"/>
  <c r="J234" i="2"/>
  <c r="J174" i="2"/>
  <c r="BK309" i="2"/>
  <c r="J267" i="2"/>
  <c r="BK221" i="2"/>
  <c r="J137" i="2"/>
  <c r="BK200" i="2"/>
  <c r="J187" i="3"/>
  <c r="BK176" i="3"/>
  <c r="BK164" i="3"/>
  <c r="J137" i="3"/>
  <c r="BK166" i="3"/>
  <c r="J153" i="3"/>
  <c r="BK135" i="3"/>
  <c r="BK139" i="3"/>
  <c r="BK131" i="3"/>
  <c r="J196" i="3"/>
  <c r="BK179" i="3"/>
  <c r="J165" i="3"/>
  <c r="BK141" i="3"/>
  <c r="J191" i="3"/>
  <c r="BK168" i="3"/>
  <c r="J149" i="3"/>
  <c r="J136" i="3"/>
  <c r="J123" i="3"/>
  <c r="BK191" i="3"/>
  <c r="J181" i="3"/>
  <c r="BK163" i="3"/>
  <c r="BK184" i="4"/>
  <c r="BK147" i="4"/>
  <c r="J129" i="4"/>
  <c r="J146" i="4"/>
  <c r="J184" i="4"/>
  <c r="J132" i="4"/>
  <c r="J147" i="4"/>
  <c r="J125" i="4"/>
  <c r="J185" i="4"/>
  <c r="BK133" i="4"/>
  <c r="J169" i="4"/>
  <c r="BK148" i="4"/>
  <c r="J136" i="4"/>
  <c r="J126" i="5"/>
  <c r="BK130" i="5"/>
  <c r="BK288" i="2"/>
  <c r="J261" i="2"/>
  <c r="BK208" i="2"/>
  <c r="J347" i="2"/>
  <c r="BK280" i="2"/>
  <c r="BK234" i="2"/>
  <c r="BK338" i="2"/>
  <c r="J286" i="2"/>
  <c r="BK239" i="2"/>
  <c r="J175" i="2"/>
  <c r="BK342" i="2"/>
  <c r="J294" i="2"/>
  <c r="BK255" i="2"/>
  <c r="BK195" i="2"/>
  <c r="BK340" i="2"/>
  <c r="J244" i="2"/>
  <c r="J327" i="2"/>
  <c r="BK297" i="2"/>
  <c r="BK257" i="2"/>
  <c r="BK192" i="2"/>
  <c r="J302" i="2"/>
  <c r="J150" i="2"/>
  <c r="J183" i="3"/>
  <c r="J171" i="3"/>
  <c r="BK150" i="3"/>
  <c r="J173" i="3"/>
  <c r="J148" i="3"/>
  <c r="BK133" i="3"/>
  <c r="J129" i="3"/>
  <c r="BK193" i="3"/>
  <c r="BK181" i="3"/>
  <c r="J164" i="3"/>
  <c r="BK194" i="3"/>
  <c r="J176" i="3"/>
  <c r="J152" i="3"/>
  <c r="J134" i="3"/>
  <c r="BK125" i="3"/>
  <c r="J154" i="3"/>
  <c r="BK192" i="3"/>
  <c r="BK182" i="3"/>
  <c r="BK174" i="3"/>
  <c r="BK160" i="3"/>
  <c r="J173" i="4"/>
  <c r="BK189" i="4"/>
  <c r="J182" i="4"/>
  <c r="J189" i="4"/>
  <c r="BK179" i="4"/>
  <c r="BK139" i="4"/>
  <c r="J177" i="4"/>
  <c r="J124" i="4"/>
  <c r="BK156" i="4"/>
  <c r="BK298" i="2"/>
  <c r="BK279" i="2"/>
  <c r="BK233" i="2"/>
  <c r="BK348" i="2"/>
  <c r="J291" i="2"/>
  <c r="BK260" i="2"/>
  <c r="J221" i="2"/>
  <c r="BK327" i="2"/>
  <c r="J274" i="2"/>
  <c r="J213" i="2"/>
  <c r="BK137" i="2"/>
  <c r="J318" i="2"/>
  <c r="BK274" i="2"/>
  <c r="J220" i="2"/>
  <c r="BK325" i="2"/>
  <c r="BK271" i="2"/>
  <c r="AS94" i="1"/>
  <c r="J239" i="2"/>
  <c r="J144" i="2"/>
  <c r="BK286" i="2"/>
  <c r="BK189" i="3"/>
  <c r="BK184" i="3"/>
  <c r="BK175" i="3"/>
  <c r="J156" i="3"/>
  <c r="BK123" i="3"/>
  <c r="BK167" i="3"/>
  <c r="J157" i="3"/>
  <c r="BK138" i="3"/>
  <c r="BK124" i="3"/>
  <c r="J161" i="3"/>
  <c r="BK198" i="3"/>
  <c r="J184" i="3"/>
  <c r="BK169" i="3"/>
  <c r="J135" i="3"/>
  <c r="BK145" i="3"/>
  <c r="J126" i="3"/>
  <c r="BK173" i="3"/>
  <c r="J158" i="3"/>
  <c r="J140" i="3"/>
  <c r="BK129" i="3"/>
  <c r="J146" i="3"/>
  <c r="BK185" i="3"/>
  <c r="J179" i="3"/>
  <c r="BK162" i="3"/>
  <c r="J183" i="4"/>
  <c r="BK137" i="4"/>
  <c r="BK187" i="4"/>
  <c r="BK188" i="4"/>
  <c r="BK152" i="4"/>
  <c r="BK126" i="4"/>
  <c r="BK166" i="4"/>
  <c r="BK143" i="4"/>
  <c r="BK129" i="4"/>
  <c r="BK141" i="4"/>
  <c r="BK124" i="4"/>
  <c r="J156" i="4"/>
  <c r="BK125" i="4"/>
  <c r="J167" i="4"/>
  <c r="J139" i="4"/>
  <c r="J128" i="5"/>
  <c r="BK347" i="2"/>
  <c r="J283" i="2"/>
  <c r="J222" i="2"/>
  <c r="J338" i="2"/>
  <c r="J269" i="2"/>
  <c r="BK222" i="2"/>
  <c r="J298" i="2"/>
  <c r="BK261" i="2"/>
  <c r="J224" i="2"/>
  <c r="J348" i="2"/>
  <c r="BK301" i="2"/>
  <c r="BK269" i="2"/>
  <c r="BK224" i="2"/>
  <c r="J342" i="2"/>
  <c r="BK287" i="2"/>
  <c r="J205" i="2"/>
  <c r="BK337" i="2"/>
  <c r="J285" i="2"/>
  <c r="BK241" i="2"/>
  <c r="BK164" i="2"/>
  <c r="BK307" i="2"/>
  <c r="J198" i="3"/>
  <c r="J182" i="3"/>
  <c r="BK161" i="3"/>
  <c r="J122" i="3"/>
  <c r="J163" i="3"/>
  <c r="BK147" i="3"/>
  <c r="J127" i="3"/>
  <c r="BK132" i="3"/>
  <c r="J125" i="3"/>
  <c r="BK183" i="3"/>
  <c r="BK159" i="3"/>
  <c r="J159" i="3"/>
  <c r="J139" i="3"/>
  <c r="J175" i="3"/>
  <c r="BK155" i="3"/>
  <c r="BK137" i="3"/>
  <c r="J131" i="3"/>
  <c r="BK156" i="3"/>
  <c r="BK188" i="3"/>
  <c r="BK172" i="3"/>
  <c r="BK136" i="3"/>
  <c r="J153" i="4"/>
  <c r="BK134" i="4"/>
  <c r="BK185" i="4"/>
  <c r="J178" i="4"/>
  <c r="BK177" i="4"/>
  <c r="BK175" i="4"/>
  <c r="J174" i="4"/>
  <c r="BK168" i="4"/>
  <c r="BK163" i="4"/>
  <c r="BK155" i="4"/>
  <c r="J152" i="4"/>
  <c r="J141" i="4"/>
  <c r="J135" i="4"/>
  <c r="J126" i="4"/>
  <c r="BK183" i="4"/>
  <c r="BK181" i="4"/>
  <c r="BK167" i="4"/>
  <c r="BK161" i="4"/>
  <c r="BK130" i="4"/>
  <c r="J172" i="4"/>
  <c r="J179" i="4"/>
  <c r="J162" i="4"/>
  <c r="J143" i="4"/>
  <c r="BK131" i="4"/>
  <c r="BK170" i="4"/>
  <c r="J134" i="4"/>
  <c r="J163" i="4"/>
  <c r="J130" i="5"/>
  <c r="BK332" i="2"/>
  <c r="BK259" i="2"/>
  <c r="J187" i="2"/>
  <c r="J315" i="2"/>
  <c r="J262" i="2"/>
  <c r="J233" i="2"/>
  <c r="J188" i="2"/>
  <c r="BK294" i="2"/>
  <c r="BK244" i="2"/>
  <c r="J200" i="2"/>
  <c r="BK141" i="2"/>
  <c r="J319" i="2"/>
  <c r="J288" i="2"/>
  <c r="J259" i="2"/>
  <c r="BK191" i="2"/>
  <c r="BK318" i="2"/>
  <c r="J276" i="2"/>
  <c r="BK156" i="2"/>
  <c r="J299" i="2"/>
  <c r="J280" i="2"/>
  <c r="J208" i="2"/>
  <c r="BK316" i="2"/>
  <c r="BK180" i="2"/>
  <c r="J188" i="3"/>
  <c r="BK177" i="3"/>
  <c r="J168" i="3"/>
  <c r="BK140" i="3"/>
  <c r="J169" i="3"/>
  <c r="J160" i="3"/>
  <c r="BK143" i="3"/>
  <c r="BK126" i="3"/>
  <c r="BK127" i="3"/>
  <c r="BK190" i="3"/>
  <c r="J174" i="3"/>
  <c r="BK153" i="3"/>
  <c r="BK158" i="3"/>
  <c r="J147" i="3"/>
  <c r="J177" i="3"/>
  <c r="J162" i="3"/>
  <c r="J141" i="3"/>
  <c r="J133" i="3"/>
  <c r="J128" i="3"/>
  <c r="BK142" i="3"/>
  <c r="J195" i="3"/>
  <c r="J193" i="3"/>
  <c r="BK169" i="4"/>
  <c r="J165" i="4"/>
  <c r="BK154" i="4"/>
  <c r="BK132" i="4"/>
  <c r="J188" i="4"/>
  <c r="BK182" i="4"/>
  <c r="J168" i="4"/>
  <c r="BK165" i="4"/>
  <c r="J148" i="4"/>
  <c r="J180" i="4"/>
  <c r="BK153" i="4"/>
  <c r="BK135" i="4"/>
  <c r="BK178" i="4"/>
  <c r="J154" i="4"/>
  <c r="J133" i="4"/>
  <c r="BK128" i="5"/>
  <c r="J131" i="4"/>
  <c r="BK160" i="4" l="1"/>
  <c r="J160" i="4"/>
  <c r="J100" i="4"/>
  <c r="P186" i="2"/>
  <c r="R228" i="2"/>
  <c r="BK270" i="2"/>
  <c r="J270" i="2" s="1"/>
  <c r="J108" i="2" s="1"/>
  <c r="T270" i="2"/>
  <c r="BK296" i="2"/>
  <c r="J296" i="2"/>
  <c r="J110" i="2"/>
  <c r="BK317" i="2"/>
  <c r="J317" i="2" s="1"/>
  <c r="J112" i="2" s="1"/>
  <c r="T341" i="2"/>
  <c r="BK121" i="3"/>
  <c r="R121" i="3"/>
  <c r="P180" i="3"/>
  <c r="P160" i="4"/>
  <c r="P157" i="4"/>
  <c r="R186" i="2"/>
  <c r="P219" i="2"/>
  <c r="BK258" i="2"/>
  <c r="J258" i="2" s="1"/>
  <c r="J106" i="2" s="1"/>
  <c r="P270" i="2"/>
  <c r="BK300" i="2"/>
  <c r="J300" i="2"/>
  <c r="J111" i="2" s="1"/>
  <c r="T317" i="2"/>
  <c r="T121" i="3"/>
  <c r="T180" i="3"/>
  <c r="BK171" i="4"/>
  <c r="J171" i="4" s="1"/>
  <c r="J102" i="4" s="1"/>
  <c r="R140" i="2"/>
  <c r="BK228" i="2"/>
  <c r="R258" i="2"/>
  <c r="R275" i="2"/>
  <c r="R300" i="2"/>
  <c r="BK341" i="2"/>
  <c r="J341" i="2" s="1"/>
  <c r="J114" i="2" s="1"/>
  <c r="P144" i="3"/>
  <c r="P171" i="4"/>
  <c r="P164" i="4" s="1"/>
  <c r="T140" i="2"/>
  <c r="T228" i="2"/>
  <c r="BK275" i="2"/>
  <c r="J275" i="2" s="1"/>
  <c r="J109" i="2" s="1"/>
  <c r="T296" i="2"/>
  <c r="P317" i="2"/>
  <c r="T144" i="3"/>
  <c r="R123" i="4"/>
  <c r="R160" i="4"/>
  <c r="R157" i="4" s="1"/>
  <c r="T186" i="2"/>
  <c r="T219" i="2"/>
  <c r="T258" i="2"/>
  <c r="R270" i="2"/>
  <c r="P296" i="2"/>
  <c r="P300" i="2"/>
  <c r="P341" i="2"/>
  <c r="P121" i="3"/>
  <c r="P120" i="3" s="1"/>
  <c r="AU96" i="1" s="1"/>
  <c r="R180" i="3"/>
  <c r="P123" i="4"/>
  <c r="T171" i="4"/>
  <c r="T164" i="4"/>
  <c r="P140" i="2"/>
  <c r="P135" i="2" s="1"/>
  <c r="BK219" i="2"/>
  <c r="J219" i="2"/>
  <c r="J101" i="2"/>
  <c r="R219" i="2"/>
  <c r="P258" i="2"/>
  <c r="P227" i="2" s="1"/>
  <c r="T275" i="2"/>
  <c r="T300" i="2"/>
  <c r="R341" i="2"/>
  <c r="R144" i="3"/>
  <c r="BK123" i="4"/>
  <c r="R171" i="4"/>
  <c r="R164" i="4" s="1"/>
  <c r="BK140" i="2"/>
  <c r="BK186" i="2"/>
  <c r="J186" i="2" s="1"/>
  <c r="J100" i="2" s="1"/>
  <c r="P228" i="2"/>
  <c r="P275" i="2"/>
  <c r="R296" i="2"/>
  <c r="R317" i="2"/>
  <c r="BK144" i="3"/>
  <c r="J144" i="3" s="1"/>
  <c r="J98" i="3" s="1"/>
  <c r="BK180" i="3"/>
  <c r="J180" i="3"/>
  <c r="J99" i="3"/>
  <c r="T123" i="4"/>
  <c r="T160" i="4"/>
  <c r="T157" i="4"/>
  <c r="BK225" i="2"/>
  <c r="J225" i="2" s="1"/>
  <c r="J102" i="2" s="1"/>
  <c r="BK268" i="2"/>
  <c r="J268" i="2"/>
  <c r="J107" i="2" s="1"/>
  <c r="BK339" i="2"/>
  <c r="J339" i="2"/>
  <c r="J113" i="2" s="1"/>
  <c r="BK158" i="4"/>
  <c r="J158" i="4"/>
  <c r="J99" i="4" s="1"/>
  <c r="BK164" i="4"/>
  <c r="J164" i="4" s="1"/>
  <c r="J101" i="4" s="1"/>
  <c r="BK136" i="2"/>
  <c r="J136" i="2" s="1"/>
  <c r="J98" i="2" s="1"/>
  <c r="BK197" i="3"/>
  <c r="J197" i="3" s="1"/>
  <c r="J100" i="3" s="1"/>
  <c r="BK125" i="5"/>
  <c r="J125" i="5" s="1"/>
  <c r="J99" i="5" s="1"/>
  <c r="BK256" i="2"/>
  <c r="J256" i="2" s="1"/>
  <c r="J105" i="2" s="1"/>
  <c r="BK123" i="5"/>
  <c r="J123" i="5"/>
  <c r="J98" i="5" s="1"/>
  <c r="BK127" i="5"/>
  <c r="J127" i="5"/>
  <c r="J100" i="5" s="1"/>
  <c r="BK129" i="5"/>
  <c r="J129" i="5"/>
  <c r="J101" i="5"/>
  <c r="J123" i="4"/>
  <c r="J97" i="4" s="1"/>
  <c r="E85" i="5"/>
  <c r="F118" i="5"/>
  <c r="J92" i="5"/>
  <c r="BE126" i="5"/>
  <c r="J89" i="5"/>
  <c r="BE124" i="5"/>
  <c r="BE128" i="5"/>
  <c r="BE130" i="5"/>
  <c r="E85" i="4"/>
  <c r="BE125" i="4"/>
  <c r="BE129" i="4"/>
  <c r="BE152" i="4"/>
  <c r="BE155" i="4"/>
  <c r="BE176" i="4"/>
  <c r="BE184" i="4"/>
  <c r="J121" i="3"/>
  <c r="J97" i="3" s="1"/>
  <c r="F118" i="4"/>
  <c r="BE130" i="4"/>
  <c r="BE139" i="4"/>
  <c r="BE141" i="4"/>
  <c r="BE146" i="4"/>
  <c r="BE147" i="4"/>
  <c r="BE168" i="4"/>
  <c r="BE180" i="4"/>
  <c r="BE189" i="4"/>
  <c r="J92" i="4"/>
  <c r="BE126" i="4"/>
  <c r="BE128" i="4"/>
  <c r="BE134" i="4"/>
  <c r="BE154" i="4"/>
  <c r="BE174" i="4"/>
  <c r="BE186" i="4"/>
  <c r="F92" i="4"/>
  <c r="BE150" i="4"/>
  <c r="BE169" i="4"/>
  <c r="BE173" i="4"/>
  <c r="BE181" i="4"/>
  <c r="BE183" i="4"/>
  <c r="BE185" i="4"/>
  <c r="J89" i="4"/>
  <c r="BE143" i="4"/>
  <c r="BE144" i="4"/>
  <c r="BE172" i="4"/>
  <c r="BE179" i="4"/>
  <c r="BE187" i="4"/>
  <c r="BE124" i="4"/>
  <c r="BE127" i="4"/>
  <c r="BE133" i="4"/>
  <c r="BE136" i="4"/>
  <c r="BE137" i="4"/>
  <c r="BE159" i="4"/>
  <c r="BE161" i="4"/>
  <c r="BE162" i="4"/>
  <c r="BE182" i="4"/>
  <c r="J118" i="4"/>
  <c r="BE131" i="4"/>
  <c r="BE135" i="4"/>
  <c r="BE148" i="4"/>
  <c r="BE153" i="4"/>
  <c r="BE156" i="4"/>
  <c r="BE163" i="4"/>
  <c r="BE165" i="4"/>
  <c r="BE170" i="4"/>
  <c r="BE132" i="4"/>
  <c r="BE166" i="4"/>
  <c r="BE167" i="4"/>
  <c r="BE175" i="4"/>
  <c r="BE177" i="4"/>
  <c r="BE178" i="4"/>
  <c r="BE188" i="4"/>
  <c r="J228" i="2"/>
  <c r="J104" i="2"/>
  <c r="BE124" i="3"/>
  <c r="BE125" i="3"/>
  <c r="BE128" i="3"/>
  <c r="BE139" i="3"/>
  <c r="BE150" i="3"/>
  <c r="BE151" i="3"/>
  <c r="BE155" i="3"/>
  <c r="BE166" i="3"/>
  <c r="BE169" i="3"/>
  <c r="BE177" i="3"/>
  <c r="BE183" i="3"/>
  <c r="BE186" i="3"/>
  <c r="J89" i="3"/>
  <c r="J117" i="3"/>
  <c r="BE129" i="3"/>
  <c r="BE149" i="3"/>
  <c r="BE158" i="3"/>
  <c r="J140" i="2"/>
  <c r="J99" i="2" s="1"/>
  <c r="F92" i="3"/>
  <c r="BE127" i="3"/>
  <c r="BE131" i="3"/>
  <c r="BE132" i="3"/>
  <c r="BE146" i="3"/>
  <c r="BE159" i="3"/>
  <c r="BE160" i="3"/>
  <c r="BE164" i="3"/>
  <c r="BE171" i="3"/>
  <c r="BE174" i="3"/>
  <c r="BE175" i="3"/>
  <c r="BE176" i="3"/>
  <c r="BE179" i="3"/>
  <c r="BE182" i="3"/>
  <c r="BE184" i="3"/>
  <c r="BE185" i="3"/>
  <c r="BE188" i="3"/>
  <c r="BE196" i="3"/>
  <c r="BE198" i="3"/>
  <c r="J91" i="3"/>
  <c r="BE140" i="3"/>
  <c r="BE141" i="3"/>
  <c r="BE142" i="3"/>
  <c r="BE162" i="3"/>
  <c r="BE163" i="3"/>
  <c r="F91" i="3"/>
  <c r="BE135" i="3"/>
  <c r="BE137" i="3"/>
  <c r="BE138" i="3"/>
  <c r="BE148" i="3"/>
  <c r="BE156" i="3"/>
  <c r="BE157" i="3"/>
  <c r="BE167" i="3"/>
  <c r="BE170" i="3"/>
  <c r="BE173" i="3"/>
  <c r="BE187" i="3"/>
  <c r="BE194" i="3"/>
  <c r="BE122" i="3"/>
  <c r="BE123" i="3"/>
  <c r="BE126" i="3"/>
  <c r="BE130" i="3"/>
  <c r="BE133" i="3"/>
  <c r="BE134" i="3"/>
  <c r="BE145" i="3"/>
  <c r="E85" i="3"/>
  <c r="BE136" i="3"/>
  <c r="BE161" i="3"/>
  <c r="BE165" i="3"/>
  <c r="BE168" i="3"/>
  <c r="BE143" i="3"/>
  <c r="BE147" i="3"/>
  <c r="BE152" i="3"/>
  <c r="BE153" i="3"/>
  <c r="BE154" i="3"/>
  <c r="BE172" i="3"/>
  <c r="BE178" i="3"/>
  <c r="BE181" i="3"/>
  <c r="BE189" i="3"/>
  <c r="BE190" i="3"/>
  <c r="BE191" i="3"/>
  <c r="BE192" i="3"/>
  <c r="BE193" i="3"/>
  <c r="BE195" i="3"/>
  <c r="F131" i="2"/>
  <c r="BE156" i="2"/>
  <c r="BE188" i="2"/>
  <c r="BE221" i="2"/>
  <c r="BE297" i="2"/>
  <c r="BE298" i="2"/>
  <c r="BE299" i="2"/>
  <c r="BE318" i="2"/>
  <c r="BE332" i="2"/>
  <c r="BE141" i="2"/>
  <c r="BE174" i="2"/>
  <c r="BE229" i="2"/>
  <c r="BE230" i="2"/>
  <c r="BE234" i="2"/>
  <c r="BE260" i="2"/>
  <c r="BE262" i="2"/>
  <c r="BE295" i="2"/>
  <c r="J89" i="2"/>
  <c r="BE137" i="2"/>
  <c r="BE164" i="2"/>
  <c r="BE169" i="2"/>
  <c r="E85" i="2"/>
  <c r="BE195" i="2"/>
  <c r="BE200" i="2"/>
  <c r="BE224" i="2"/>
  <c r="BE226" i="2"/>
  <c r="BE233" i="2"/>
  <c r="BE239" i="2"/>
  <c r="BE259" i="2"/>
  <c r="BE285" i="2"/>
  <c r="BE286" i="2"/>
  <c r="BE315" i="2"/>
  <c r="BE338" i="2"/>
  <c r="BE175" i="2"/>
  <c r="BE180" i="2"/>
  <c r="BE187" i="2"/>
  <c r="BE205" i="2"/>
  <c r="BE222" i="2"/>
  <c r="BE244" i="2"/>
  <c r="BE250" i="2"/>
  <c r="BE257" i="2"/>
  <c r="BE271" i="2"/>
  <c r="BE276" i="2"/>
  <c r="BE284" i="2"/>
  <c r="BE327" i="2"/>
  <c r="BE347" i="2"/>
  <c r="BE144" i="2"/>
  <c r="BE150" i="2"/>
  <c r="BE161" i="2"/>
  <c r="BE191" i="2"/>
  <c r="BE192" i="2"/>
  <c r="BE241" i="2"/>
  <c r="BE269" i="2"/>
  <c r="BE280" i="2"/>
  <c r="BE283" i="2"/>
  <c r="BE287" i="2"/>
  <c r="BE288" i="2"/>
  <c r="BE316" i="2"/>
  <c r="BE319" i="2"/>
  <c r="BE325" i="2"/>
  <c r="BE340" i="2"/>
  <c r="BE342" i="2"/>
  <c r="BE348" i="2"/>
  <c r="BE208" i="2"/>
  <c r="BE213" i="2"/>
  <c r="BE220" i="2"/>
  <c r="BE255" i="2"/>
  <c r="BE261" i="2"/>
  <c r="BE267" i="2"/>
  <c r="BE279" i="2"/>
  <c r="BE337" i="2"/>
  <c r="J92" i="2"/>
  <c r="BE274" i="2"/>
  <c r="BE291" i="2"/>
  <c r="BE294" i="2"/>
  <c r="BE301" i="2"/>
  <c r="BE302" i="2"/>
  <c r="BE307" i="2"/>
  <c r="BE309" i="2"/>
  <c r="J34" i="2"/>
  <c r="AW95" i="1" s="1"/>
  <c r="J34" i="5"/>
  <c r="AW98" i="1" s="1"/>
  <c r="F37" i="2"/>
  <c r="BD95" i="1" s="1"/>
  <c r="F35" i="4"/>
  <c r="BB97" i="1"/>
  <c r="F34" i="2"/>
  <c r="BA95" i="1" s="1"/>
  <c r="F36" i="4"/>
  <c r="BC97" i="1" s="1"/>
  <c r="F36" i="2"/>
  <c r="BC95" i="1" s="1"/>
  <c r="J34" i="3"/>
  <c r="AW96" i="1"/>
  <c r="F37" i="4"/>
  <c r="BD97" i="1" s="1"/>
  <c r="F35" i="5"/>
  <c r="BB98" i="1" s="1"/>
  <c r="F34" i="3"/>
  <c r="BA96" i="1" s="1"/>
  <c r="F37" i="3"/>
  <c r="BD96" i="1"/>
  <c r="J34" i="4"/>
  <c r="AW97" i="1" s="1"/>
  <c r="F37" i="5"/>
  <c r="BD98" i="1" s="1"/>
  <c r="F36" i="3"/>
  <c r="BC96" i="1" s="1"/>
  <c r="F35" i="3"/>
  <c r="BB96" i="1"/>
  <c r="F34" i="4"/>
  <c r="BA97" i="1" s="1"/>
  <c r="F34" i="5"/>
  <c r="BA98" i="1" s="1"/>
  <c r="F35" i="2"/>
  <c r="BB95" i="1" s="1"/>
  <c r="F36" i="5"/>
  <c r="BC98" i="1"/>
  <c r="BK135" i="2" l="1"/>
  <c r="P122" i="4"/>
  <c r="AU97" i="1"/>
  <c r="T120" i="3"/>
  <c r="T122" i="4"/>
  <c r="P134" i="2"/>
  <c r="AU95" i="1"/>
  <c r="T135" i="2"/>
  <c r="BK227" i="2"/>
  <c r="J227" i="2" s="1"/>
  <c r="J103" i="2" s="1"/>
  <c r="R227" i="2"/>
  <c r="R134" i="2" s="1"/>
  <c r="T227" i="2"/>
  <c r="BK120" i="3"/>
  <c r="J120" i="3"/>
  <c r="J96" i="3"/>
  <c r="R122" i="4"/>
  <c r="R135" i="2"/>
  <c r="R120" i="3"/>
  <c r="BK157" i="4"/>
  <c r="J157" i="4" s="1"/>
  <c r="J98" i="4" s="1"/>
  <c r="BK122" i="5"/>
  <c r="BK121" i="5" s="1"/>
  <c r="J121" i="5" s="1"/>
  <c r="J96" i="5" s="1"/>
  <c r="J33" i="3"/>
  <c r="AV96" i="1" s="1"/>
  <c r="AT96" i="1" s="1"/>
  <c r="F33" i="3"/>
  <c r="AZ96" i="1"/>
  <c r="F33" i="2"/>
  <c r="AZ95" i="1" s="1"/>
  <c r="J33" i="4"/>
  <c r="AV97" i="1" s="1"/>
  <c r="AT97" i="1" s="1"/>
  <c r="F33" i="4"/>
  <c r="AZ97" i="1" s="1"/>
  <c r="J33" i="2"/>
  <c r="AV95" i="1" s="1"/>
  <c r="AT95" i="1" s="1"/>
  <c r="J33" i="5"/>
  <c r="AV98" i="1" s="1"/>
  <c r="AT98" i="1" s="1"/>
  <c r="F33" i="5"/>
  <c r="AZ98" i="1" s="1"/>
  <c r="BC94" i="1"/>
  <c r="W32" i="1" s="1"/>
  <c r="BB94" i="1"/>
  <c r="AX94" i="1" s="1"/>
  <c r="BD94" i="1"/>
  <c r="W33" i="1"/>
  <c r="BA94" i="1"/>
  <c r="AW94" i="1" s="1"/>
  <c r="AK30" i="1" s="1"/>
  <c r="T134" i="2" l="1"/>
  <c r="BK134" i="2"/>
  <c r="J134" i="2"/>
  <c r="J96" i="2"/>
  <c r="J135" i="2"/>
  <c r="J97" i="2"/>
  <c r="BK122" i="4"/>
  <c r="J122" i="4"/>
  <c r="J96" i="4" s="1"/>
  <c r="J122" i="5"/>
  <c r="J97" i="5"/>
  <c r="AU94" i="1"/>
  <c r="J30" i="5"/>
  <c r="AG98" i="1"/>
  <c r="W31" i="1"/>
  <c r="AZ94" i="1"/>
  <c r="W29" i="1" s="1"/>
  <c r="J30" i="3"/>
  <c r="AG96" i="1"/>
  <c r="AY94" i="1"/>
  <c r="W30" i="1"/>
  <c r="J39" i="5" l="1"/>
  <c r="J39" i="3"/>
  <c r="AN96" i="1"/>
  <c r="AN98" i="1"/>
  <c r="J30" i="4"/>
  <c r="AG97" i="1" s="1"/>
  <c r="J30" i="2"/>
  <c r="AG95" i="1" s="1"/>
  <c r="AV94" i="1"/>
  <c r="AK29" i="1"/>
  <c r="J39" i="4" l="1"/>
  <c r="J39" i="2"/>
  <c r="AN97" i="1"/>
  <c r="AN95" i="1"/>
  <c r="AG94" i="1"/>
  <c r="AK26" i="1" s="1"/>
  <c r="AT94" i="1"/>
  <c r="AN94" i="1"/>
  <c r="AK35" i="1" l="1"/>
</calcChain>
</file>

<file path=xl/sharedStrings.xml><?xml version="1.0" encoding="utf-8"?>
<sst xmlns="http://schemas.openxmlformats.org/spreadsheetml/2006/main" count="5139" uniqueCount="893">
  <si>
    <t>Export Komplet</t>
  </si>
  <si>
    <t/>
  </si>
  <si>
    <t>2.0</t>
  </si>
  <si>
    <t>False</t>
  </si>
  <si>
    <t>{05eb7c92-e2e4-46e8-b243-09bd693d2cd7}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</si>
  <si>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</si>
  <si>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</si>
  <si>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</si>
  <si>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</si>
  <si>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</si>
  <si>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</si>
  <si>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</si>
  <si>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</si>
  <si>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</si>
  <si>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</si>
  <si>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</si>
  <si>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dekontaminační místnosti a umývárny OKM</t>
  </si>
  <si>
    <t>KSO:</t>
  </si>
  <si>
    <t>CC-CZ:</t>
  </si>
  <si>
    <t>Místo:</t>
  </si>
  <si>
    <t>Pardubice</t>
  </si>
  <si>
    <t>Datum:</t>
  </si>
  <si>
    <t>24. 5. 2022</t>
  </si>
  <si>
    <t>Zadavatel:</t>
  </si>
  <si>
    <t>IČ:</t>
  </si>
  <si>
    <t>Nemocnice Pardubického kraje, a.s.</t>
  </si>
  <si>
    <t>DIČ:</t>
  </si>
  <si>
    <t>Uchazeč:</t>
  </si>
  <si>
    <t>Vyplň údaj</t>
  </si>
  <si>
    <t>Projektant:</t>
  </si>
  <si>
    <t>astalon s.r.o., Pardubice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</si>
  <si>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</si>
  <si>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</si>
  <si>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</si>
  <si>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</si>
  <si>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</si>
  <si>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</si>
  <si>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</si>
  <si>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</si>
  <si>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</si>
  <si>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</si>
  <si>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</si>
  <si>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</si>
  <si>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</si>
  <si>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</si>
  <si>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</si>
  <si>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</si>
  <si>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</si>
  <si>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</si>
  <si>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</si>
  <si>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</si>
  <si>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</si>
  <si>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</si>
  <si>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</si>
  <si>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</si>
  <si>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</si>
  <si>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</si>
  <si>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</si>
  <si>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</si>
  <si>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</si>
  <si>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</si>
  <si>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</si>
  <si>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</si>
  <si>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</si>
  <si>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</si>
  <si>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</si>
  <si>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</si>
  <si>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</si>
  <si>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</si>
  <si>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</si>
  <si>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</si>
  <si>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</si>
  <si>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</si>
  <si>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</si>
  <si>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</si>
  <si>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</si>
  <si>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</si>
  <si>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</si>
  <si>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</si>
  <si>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</si>
  <si>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</si>
  <si>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</si>
  <si>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</si>
  <si>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{4b49f3be-6904-42b2-812a-604baa3801a9}</t>
  </si>
  <si>
    <t>2</t>
  </si>
  <si>
    <t>Zdravotní technika</t>
  </si>
  <si>
    <t>{45d8008f-5708-471f-9c26-d9dcef301b17}</t>
  </si>
  <si>
    <t>3</t>
  </si>
  <si>
    <t>Elektroinstalace</t>
  </si>
  <si>
    <t>{10604a47-504c-46e8-ae81-f2ec70b84354}</t>
  </si>
  <si>
    <t>4</t>
  </si>
  <si>
    <t>Vedjelší a ostatní náklady</t>
  </si>
  <si>
    <t>{67247c24-abf9-4780-8dce-86fc84d29956}</t>
  </si>
  <si>
    <t>KRYCÍ LIST SOUPISU PRACÍ</t>
  </si>
  <si>
    <t>Objekt:</t>
  </si>
  <si>
    <t>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</si>
  <si>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</si>
  <si>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</si>
  <si>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</si>
  <si>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</si>
  <si>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</si>
  <si>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</si>
  <si>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</si>
  <si>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</si>
  <si>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</si>
  <si>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</si>
  <si>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</si>
  <si>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</si>
  <si>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</si>
  <si>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</si>
  <si>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725 - Zdravotechnika - zařizovací předměty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</si>
  <si>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</si>
  <si>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</si>
  <si>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</si>
  <si>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</si>
  <si>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</si>
  <si>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</si>
  <si>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</si>
  <si>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</si>
  <si>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</si>
  <si>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</si>
  <si>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</si>
  <si>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</si>
  <si>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</si>
  <si>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</si>
  <si>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</si>
  <si>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</si>
  <si>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</si>
  <si>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</si>
  <si>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</si>
  <si>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</si>
  <si>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</si>
  <si>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</si>
  <si>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</si>
  <si>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</si>
  <si>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</si>
  <si>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</si>
  <si>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311272031</t>
  </si>
  <si>
    <t>Zdivo z pórobetonových tvárnic hladkých přes P2 do P4 přes 450 do 600 kg/m3 na tenkovrstvou maltu tl 200 mm</t>
  </si>
  <si>
    <t>m2</t>
  </si>
  <si>
    <t>CS ÚRS 2022 01</t>
  </si>
  <si>
    <t>1251420462</t>
  </si>
  <si>
    <t>VV</t>
  </si>
  <si>
    <t>"D04,05"</t>
  </si>
  <si>
    <t>1,5*(1,225+0,5+1,225)+0,25*0,5</t>
  </si>
  <si>
    <t>6</t>
  </si>
  <si>
    <t>Úpravy povrchů, podlahy a osazování výplní</t>
  </si>
  <si>
    <t>611325416</t>
  </si>
  <si>
    <t>Oprava vnitřní vápenocementové hladké omítky stropů v rozsahu plochy do 10 % s celoplošným přeštukováním</t>
  </si>
  <si>
    <t>662818202</t>
  </si>
  <si>
    <t>"D04"</t>
  </si>
  <si>
    <t>15,64+22,26+0,2*(1,225+0,5+1,225)</t>
  </si>
  <si>
    <t>612142001</t>
  </si>
  <si>
    <t>Potažení vnitřních stěn sklovláknitým pletivem vtlačeným do tenkovrstvé hmoty</t>
  </si>
  <si>
    <t>1605186373</t>
  </si>
  <si>
    <t>"na nové porobetonové zdivo"</t>
  </si>
  <si>
    <t>1,5*(2*0,2+2*(1,225+0,5+1,225))</t>
  </si>
  <si>
    <t>0,25*(2*0,2+2*0,5)</t>
  </si>
  <si>
    <t>Součet</t>
  </si>
  <si>
    <t>612321121</t>
  </si>
  <si>
    <t>Vápenocementová omítka hladká jednovrstvá vnitřních stěn nanášená ručně</t>
  </si>
  <si>
    <t>-1184054154</t>
  </si>
  <si>
    <t>"pod obklady na stávajících zdech"</t>
  </si>
  <si>
    <t>"1.21" 2*(2*2,65+5,9-0,8-1,25)-1,86*0,95+0,2*2*0,95</t>
  </si>
  <si>
    <t>"1.22" 2*(2*3,9+2*5,9+2*0,4-3*0,8)-1,86*0,95+0,2*2*0,95</t>
  </si>
  <si>
    <t>5</t>
  </si>
  <si>
    <t>612325417</t>
  </si>
  <si>
    <t>Oprava vnitřní vápenocementové hladké omítky stěn v rozsahu plochy přes 10 do 30 %  s celoplošným přeštukováním</t>
  </si>
  <si>
    <t>-549694729</t>
  </si>
  <si>
    <t>"1.21" 0,84*(2*2,8+2*5,9)-1,86*0,59+0,2*(1,86+2*0,59)</t>
  </si>
  <si>
    <t>"1.22" 0,84*(2*3,9+2*5,9+2*0,4)-1,86*0,59+0,2*(1,86+2*0,59)+0,2*2*5,5</t>
  </si>
  <si>
    <t>613142002</t>
  </si>
  <si>
    <t>Potažení vnitřních pilířů nebo sloupů sklovláknitým pletivem</t>
  </si>
  <si>
    <t>-216401265</t>
  </si>
  <si>
    <t>"napojení omítky na sloupy vč. TPT spáry"</t>
  </si>
  <si>
    <t>2*0,5*2,84</t>
  </si>
  <si>
    <t>7</t>
  </si>
  <si>
    <t>619991011</t>
  </si>
  <si>
    <t>Obalení konstrukcí a prvků fólií přilepenou lepící páskou</t>
  </si>
  <si>
    <t>-605919543</t>
  </si>
  <si>
    <t>"D02,04"</t>
  </si>
  <si>
    <t>4*0,9*2+2*1,36*2</t>
  </si>
  <si>
    <t>2*1,86*1,54+0,8*0,84+1,25*0,84</t>
  </si>
  <si>
    <t>8</t>
  </si>
  <si>
    <t>631311134</t>
  </si>
  <si>
    <t>Mazanina tl přes 120 do 240 mm z betonu prostého bez zvýšených nároků na prostředí tř. C 16/20</t>
  </si>
  <si>
    <t>m3</t>
  </si>
  <si>
    <t>1413763353</t>
  </si>
  <si>
    <t>"D02,04,05"</t>
  </si>
  <si>
    <t>0,15*16,58</t>
  </si>
  <si>
    <t>0,15*(15,64+22,26)</t>
  </si>
  <si>
    <t>9</t>
  </si>
  <si>
    <t>631319175</t>
  </si>
  <si>
    <t>Příplatek k mazanině tl přes 120 do 240 mm za stržení povrchu spodní vrstvy před vložením výztuže</t>
  </si>
  <si>
    <t>2060404865</t>
  </si>
  <si>
    <t>10</t>
  </si>
  <si>
    <t>631362021</t>
  </si>
  <si>
    <t>Výztuž mazanin svařovanými sítěmi Kari</t>
  </si>
  <si>
    <t>t</t>
  </si>
  <si>
    <t>858331854</t>
  </si>
  <si>
    <t>16,58*3,02*1,3/1000</t>
  </si>
  <si>
    <t>(15,64+22,26)*3,02*1,3/1000</t>
  </si>
  <si>
    <t>11</t>
  </si>
  <si>
    <t>634112115</t>
  </si>
  <si>
    <t>Obvodová dilatace podlahovým páskem z pěnového PE mezi stěnou a mazaninou nebo potěrem v 150 mm</t>
  </si>
  <si>
    <t>m</t>
  </si>
  <si>
    <t>1272863457</t>
  </si>
  <si>
    <t>"D04,02"</t>
  </si>
  <si>
    <t>"1.21" 2*2,8+2*5,9</t>
  </si>
  <si>
    <t>"1.22" 2*3,9+2*5,9+2*0,4+2*(0,2+1,225+0,5+1,225)</t>
  </si>
  <si>
    <t>"1.24" 2*(2,17+0,86+1,41+1,35+0,05)+2*(2,9+0,945+0,9+0,78)</t>
  </si>
  <si>
    <t>Ostatní konstrukce a práce, bourání</t>
  </si>
  <si>
    <t>12</t>
  </si>
  <si>
    <t>901</t>
  </si>
  <si>
    <t>Odstavení jednotlivých sítí (topení, voda, elektřina apod.) před zahájením prací</t>
  </si>
  <si>
    <t>kpl</t>
  </si>
  <si>
    <t>433946817</t>
  </si>
  <si>
    <t>13</t>
  </si>
  <si>
    <t>949101111</t>
  </si>
  <si>
    <t>Lešení pomocné pro objekty pozemních staveb s lešeňovou podlahou v do 1,9 m zatížení do 150 kg/m2</t>
  </si>
  <si>
    <t>597782802</t>
  </si>
  <si>
    <t>15,64+22,26</t>
  </si>
  <si>
    <t>14</t>
  </si>
  <si>
    <t>952901111</t>
  </si>
  <si>
    <t>Vyčištění budov bytové a občanské výstavby při výšce podlaží do 4 m</t>
  </si>
  <si>
    <t>22056535</t>
  </si>
  <si>
    <t>962032231</t>
  </si>
  <si>
    <t>Bourání zdiva z cihel pálených nebo vápenopískových na MV nebo MVC přes 1 m3</t>
  </si>
  <si>
    <t>435536129</t>
  </si>
  <si>
    <t>"D01,03"</t>
  </si>
  <si>
    <t>0,2*(1,59+0,15)*(3,65+0,46)</t>
  </si>
  <si>
    <t>16</t>
  </si>
  <si>
    <t>965041441</t>
  </si>
  <si>
    <t>Bourání podkladů pod dlažby nebo mazanin škvárobetonových tl přes 100 mm pl přes 4 m2</t>
  </si>
  <si>
    <t>1847168572</t>
  </si>
  <si>
    <t>"D01,02"</t>
  </si>
  <si>
    <t>0,15*(16,46+22,03)</t>
  </si>
  <si>
    <t>17</t>
  </si>
  <si>
    <t>965081213</t>
  </si>
  <si>
    <t>Bourání podlah z dlaždic keramických nebo xylolitových tl do 10 mm plochy přes 1 m2</t>
  </si>
  <si>
    <t>-1557886601</t>
  </si>
  <si>
    <t>16,46+22,03</t>
  </si>
  <si>
    <t>16,58</t>
  </si>
  <si>
    <t>18</t>
  </si>
  <si>
    <t>978011121</t>
  </si>
  <si>
    <t>Otlučení (osekání) vnitřní vápenné nebo vápenocementové omítky stropů v rozsahu přes 5 do 10 %</t>
  </si>
  <si>
    <t>-474339867</t>
  </si>
  <si>
    <t>"D01"</t>
  </si>
  <si>
    <t>16,46+22,03+0,2*(3,65+0,46)</t>
  </si>
  <si>
    <t>19</t>
  </si>
  <si>
    <t>978013141</t>
  </si>
  <si>
    <t>Otlučení (osekání) vnitřní vápenné nebo vápenocementové omítky stěn v rozsahu přes 10 do 30 %</t>
  </si>
  <si>
    <t>-1843170487</t>
  </si>
  <si>
    <t>"1.21" 2,84*(2*2,8+2*5,9-0,8-1,25)-1,86*1,54+0,2*(1,86+2*1,54)</t>
  </si>
  <si>
    <t>"1.22" 2,84*(2*3,9+2*5,9+2*0,4-0,8)-2*0,8*1,96-1,86*1,54+0,2*(1,86+2*1,54)+0,2*2*5,9</t>
  </si>
  <si>
    <t>20</t>
  </si>
  <si>
    <t>978059541</t>
  </si>
  <si>
    <t>Odsekání a odebrání obkladů stěn z vnitřních obkládaček plochy přes 1 m2</t>
  </si>
  <si>
    <t>-1452987699</t>
  </si>
  <si>
    <t>"1.21" 1,98*(2*2,8+2*5,9-0,8-1,25)</t>
  </si>
  <si>
    <t>"1.22" 1,98*(2*3,9+2*5,9+2*0,4-3*0,8)</t>
  </si>
  <si>
    <t>1,6*(2*3,65+2*0,46)+0,2*3,65+0,2*0,46</t>
  </si>
  <si>
    <t>997</t>
  </si>
  <si>
    <t>Přesun sutě</t>
  </si>
  <si>
    <t>997013211</t>
  </si>
  <si>
    <t>Vnitrostaveništní doprava suti a vybouraných hmot pro budovy v do 6 m ručně</t>
  </si>
  <si>
    <t>620155184</t>
  </si>
  <si>
    <t>22</t>
  </si>
  <si>
    <t>997013501</t>
  </si>
  <si>
    <t>Odvoz suti a vybouraných hmot na skládku nebo meziskládku do 1 km se složením</t>
  </si>
  <si>
    <t>1105470940</t>
  </si>
  <si>
    <t>23</t>
  </si>
  <si>
    <t>997013509</t>
  </si>
  <si>
    <t>Příplatek k odvozu suti a vybouraných hmot na skládku ZKD 1 km přes 1 km</t>
  </si>
  <si>
    <t>251329200</t>
  </si>
  <si>
    <t>24,698*19 'Přepočtené koeficientem množství</t>
  </si>
  <si>
    <t>24</t>
  </si>
  <si>
    <t>997013631</t>
  </si>
  <si>
    <t>Poplatek za uložení na skládce (skládkovné) stavebního odpadu směsného kód odpadu 17 09 04</t>
  </si>
  <si>
    <t>-582151132</t>
  </si>
  <si>
    <t>998</t>
  </si>
  <si>
    <t>Přesun hmot</t>
  </si>
  <si>
    <t>25</t>
  </si>
  <si>
    <t>998018001</t>
  </si>
  <si>
    <t>Přesun hmot ruční pro budovy v do 6 m</t>
  </si>
  <si>
    <t>1330512785</t>
  </si>
  <si>
    <t>PSV</t>
  </si>
  <si>
    <t>Práce a dodávky PSV</t>
  </si>
  <si>
    <t>711</t>
  </si>
  <si>
    <t>Izolace proti vodě, vlhkosti a plynům</t>
  </si>
  <si>
    <t>26</t>
  </si>
  <si>
    <t>711111001</t>
  </si>
  <si>
    <t>Provedení izolace proti zemní vlhkosti vodorovné za studena nátěrem penetračním</t>
  </si>
  <si>
    <t>-552139570</t>
  </si>
  <si>
    <t>27</t>
  </si>
  <si>
    <t>M</t>
  </si>
  <si>
    <t>11163150</t>
  </si>
  <si>
    <t>lak penetrační asfaltový</t>
  </si>
  <si>
    <t>32</t>
  </si>
  <si>
    <t>1981424097</t>
  </si>
  <si>
    <t>P</t>
  </si>
  <si>
    <t>Poznámka k položce:_x000D_
Spotřeba 0,3-0,4kg/m2</t>
  </si>
  <si>
    <t>55,07*0,00033 'Přepočtené koeficientem množství</t>
  </si>
  <si>
    <t>28</t>
  </si>
  <si>
    <t>711131811</t>
  </si>
  <si>
    <t>Odstranění izolace proti zemní vlhkosti vodorovné</t>
  </si>
  <si>
    <t>86923451</t>
  </si>
  <si>
    <t>29</t>
  </si>
  <si>
    <t>711141559</t>
  </si>
  <si>
    <t>Provedení izolace proti zemní vlhkosti pásy přitavením vodorovné NAIP</t>
  </si>
  <si>
    <t>-442167317</t>
  </si>
  <si>
    <t>30</t>
  </si>
  <si>
    <t>62853004</t>
  </si>
  <si>
    <t>pás asfaltový natavitelný modifikovaný SBS tl 4,0mm s vložkou ze skleněné tkaniny a spalitelnou PE fólií nebo jemnozrnným minerálním posypem na horním povrchu</t>
  </si>
  <si>
    <t>-1869446272</t>
  </si>
  <si>
    <t>55,07*1,1655 'Přepočtené koeficientem množství</t>
  </si>
  <si>
    <t>31</t>
  </si>
  <si>
    <t>711193121</t>
  </si>
  <si>
    <t>Izolace proti vlhkosti na vodorovné ploše těsnicí hmotou minerální na bázi cementu a disperze dvousložková</t>
  </si>
  <si>
    <t>675321529</t>
  </si>
  <si>
    <t>711193131</t>
  </si>
  <si>
    <t>Izolace proti vlhkosti na svislé ploše těsnicí kaší minerální minerální na bázi cementu a disperze dvousložková</t>
  </si>
  <si>
    <t>-970311833</t>
  </si>
  <si>
    <t>"vytažení na stěny"</t>
  </si>
  <si>
    <t>"1.21" 0,3*(2*2,8+2*5,9)</t>
  </si>
  <si>
    <t>"1.22" 0,3*(2*3,9+2*5,9+2*0,4+2*(0,2+1,225+0,5+1,225))</t>
  </si>
  <si>
    <t>33</t>
  </si>
  <si>
    <t>771591264</t>
  </si>
  <si>
    <t>Izolace těsnícími pásy mezi podlahou a stěnou</t>
  </si>
  <si>
    <t>-1074582129</t>
  </si>
  <si>
    <t>34</t>
  </si>
  <si>
    <t>998711101</t>
  </si>
  <si>
    <t>Přesun hmot tonážní pro izolace proti vodě, vlhkosti a plynům v objektech v do 6 m</t>
  </si>
  <si>
    <t>-1241217195</t>
  </si>
  <si>
    <t>721</t>
  </si>
  <si>
    <t>Zdravotechnika - vnitřní kanalizace</t>
  </si>
  <si>
    <t>35</t>
  </si>
  <si>
    <t>7212108131</t>
  </si>
  <si>
    <t>Demontáž vpustí podlahových a jejich zasypání</t>
  </si>
  <si>
    <t>kus</t>
  </si>
  <si>
    <t>-492699947</t>
  </si>
  <si>
    <t>725</t>
  </si>
  <si>
    <t>Zdravotechnika - zařizovací předměty</t>
  </si>
  <si>
    <t>36</t>
  </si>
  <si>
    <t>725291511</t>
  </si>
  <si>
    <t>Doplňky zařízení koupelen a záchodů plastové dávkovač tekutého mýdla</t>
  </si>
  <si>
    <t>soubor</t>
  </si>
  <si>
    <t>-1543679065</t>
  </si>
  <si>
    <t>37</t>
  </si>
  <si>
    <t>7252915111</t>
  </si>
  <si>
    <t>Doplňky zařízení koupelen a záchodů plastové dávkovač desinfekce</t>
  </si>
  <si>
    <t>-1220545431</t>
  </si>
  <si>
    <t>38</t>
  </si>
  <si>
    <t>725291531</t>
  </si>
  <si>
    <t>Doplňky zařízení koupelen a záchodů plastové zásobník papírových ručníků</t>
  </si>
  <si>
    <t>407743355</t>
  </si>
  <si>
    <t>39</t>
  </si>
  <si>
    <t>725991</t>
  </si>
  <si>
    <t>Demontáž stávajících doplňků</t>
  </si>
  <si>
    <t>1983184294</t>
  </si>
  <si>
    <t>"dávkovač mýdla" 2</t>
  </si>
  <si>
    <t>"dávkovač desinfekce" 2</t>
  </si>
  <si>
    <t>"dávkovač papírových ručníků" 2</t>
  </si>
  <si>
    <t>40</t>
  </si>
  <si>
    <t>998725101</t>
  </si>
  <si>
    <t>Přesun hmot tonážní pro zařizovací předměty v objektech v do 6 m</t>
  </si>
  <si>
    <t>1801807411</t>
  </si>
  <si>
    <t>735</t>
  </si>
  <si>
    <t>Ústřední vytápění - otopná tělesa</t>
  </si>
  <si>
    <t>41</t>
  </si>
  <si>
    <t>73501</t>
  </si>
  <si>
    <t>Demontáž otopných těles, očištění, odmaštění, základní nátěr + 2x vrchní nátěr, přetěsnění, zpětná montáž</t>
  </si>
  <si>
    <t>-1901661374</t>
  </si>
  <si>
    <t>763</t>
  </si>
  <si>
    <t>Konstrukce suché výstavby</t>
  </si>
  <si>
    <t>42</t>
  </si>
  <si>
    <t>763121416</t>
  </si>
  <si>
    <t>SDK stěna předsazená tl 150 mm profil CW+UW 100 deska 1xA 12,5 bez izolace EI 15</t>
  </si>
  <si>
    <t>-293139207</t>
  </si>
  <si>
    <t>2,84*5,9</t>
  </si>
  <si>
    <t>43</t>
  </si>
  <si>
    <t>998763301</t>
  </si>
  <si>
    <t>Přesun hmot tonážní pro sádrokartonové konstrukce v objektech v do 6 m</t>
  </si>
  <si>
    <t>-114232687</t>
  </si>
  <si>
    <t>766</t>
  </si>
  <si>
    <t>Konstrukce truhlářské</t>
  </si>
  <si>
    <t>44</t>
  </si>
  <si>
    <t>766660001</t>
  </si>
  <si>
    <t>Montáž dveřních křídel otvíravých jednokřídlových š do 0,8 m do ocelové zárubně</t>
  </si>
  <si>
    <t>-1077891524</t>
  </si>
  <si>
    <t>"D06"</t>
  </si>
  <si>
    <t>45</t>
  </si>
  <si>
    <t>61162092</t>
  </si>
  <si>
    <t>dveře jednokřídlé dřevotřískové povrch laminátový částečně prosklené 800x1960 mm</t>
  </si>
  <si>
    <t>1599265460</t>
  </si>
  <si>
    <t>46</t>
  </si>
  <si>
    <t>766660011</t>
  </si>
  <si>
    <t>Montáž dveřních křídel otvíravých dvoukřídlových š do 1,45 m do ocelové zárubně</t>
  </si>
  <si>
    <t>1808269625</t>
  </si>
  <si>
    <t>47</t>
  </si>
  <si>
    <t>61162120</t>
  </si>
  <si>
    <t>dveře dvoukřídlé dřevotřískové povrch laminátový částečně prosklené 1250x1960 mm</t>
  </si>
  <si>
    <t>-338388674</t>
  </si>
  <si>
    <t>48</t>
  </si>
  <si>
    <t>766660728</t>
  </si>
  <si>
    <t>Montáž dveřního interiérového kování - zámku</t>
  </si>
  <si>
    <t>1472791371</t>
  </si>
  <si>
    <t>49</t>
  </si>
  <si>
    <t>54924004</t>
  </si>
  <si>
    <t>cylindrická vložka</t>
  </si>
  <si>
    <t>-1834998914</t>
  </si>
  <si>
    <t>50</t>
  </si>
  <si>
    <t>766660729</t>
  </si>
  <si>
    <t>Montáž dveřního interiérového kování - štítku s klikou</t>
  </si>
  <si>
    <t>1258508117</t>
  </si>
  <si>
    <t>51</t>
  </si>
  <si>
    <t>54914620</t>
  </si>
  <si>
    <t>kování dveřní vrchní klika včetně rozet a montážního materiálu R PZ nerez PK</t>
  </si>
  <si>
    <t>-1463982238</t>
  </si>
  <si>
    <t>52</t>
  </si>
  <si>
    <t>766691914</t>
  </si>
  <si>
    <t>Vyvěšení nebo zavěšení dřevěných křídel dveří pl do 2 m2</t>
  </si>
  <si>
    <t>67736352</t>
  </si>
  <si>
    <t>53</t>
  </si>
  <si>
    <t>766691915</t>
  </si>
  <si>
    <t>Vyvěšení nebo zavěšení dřevěných křídel dveří pl přes 2 m2</t>
  </si>
  <si>
    <t>114876830</t>
  </si>
  <si>
    <t>54</t>
  </si>
  <si>
    <t>76601</t>
  </si>
  <si>
    <t>Demontáž a zpětná montáž policového systému</t>
  </si>
  <si>
    <t>1779121622</t>
  </si>
  <si>
    <t>55</t>
  </si>
  <si>
    <t>998766101</t>
  </si>
  <si>
    <t>Přesun hmot tonážní pro kce truhlářské v objektech v do 6 m</t>
  </si>
  <si>
    <t>-1742155977</t>
  </si>
  <si>
    <t>767</t>
  </si>
  <si>
    <t>Konstrukce zámečnické</t>
  </si>
  <si>
    <t>56</t>
  </si>
  <si>
    <t>76701</t>
  </si>
  <si>
    <t>D+M Z1 odkládací stůl 1200/600 mm, v. 1000 mm - kompletní provedení dle popisu ve Výpisu ostatních výrobků</t>
  </si>
  <si>
    <t>-886170404</t>
  </si>
  <si>
    <t>57</t>
  </si>
  <si>
    <t>76702</t>
  </si>
  <si>
    <t>D+M Z2 konstrukce pro osazení keramického dřezu, provedení nerez - kompletní provedení dle Výpisu ostatních výrobků</t>
  </si>
  <si>
    <t>-131025969</t>
  </si>
  <si>
    <t>58</t>
  </si>
  <si>
    <t>998767101</t>
  </si>
  <si>
    <t>Přesun hmot tonážní pro zámečnické konstrukce v objektech v do 6 m</t>
  </si>
  <si>
    <t>-1735797252</t>
  </si>
  <si>
    <t>771</t>
  </si>
  <si>
    <t>Podlahy z dlaždic</t>
  </si>
  <si>
    <t>59</t>
  </si>
  <si>
    <t>771121011</t>
  </si>
  <si>
    <t>Nátěr penetrační na podlahu</t>
  </si>
  <si>
    <t>404878676</t>
  </si>
  <si>
    <t>60</t>
  </si>
  <si>
    <t>771574112</t>
  </si>
  <si>
    <t>Montáž podlah keramických hladkých lepených flexibilním lepidlem přes 9 do 12 ks/m2</t>
  </si>
  <si>
    <t>541158454</t>
  </si>
  <si>
    <t>61</t>
  </si>
  <si>
    <t>59761003</t>
  </si>
  <si>
    <t>dlažba keramická 300x300x10 mm, barva světle šedá, protiskluz R9</t>
  </si>
  <si>
    <t>-538422732</t>
  </si>
  <si>
    <t>54,48*1,1 'Přepočtené koeficientem množství</t>
  </si>
  <si>
    <t>62</t>
  </si>
  <si>
    <t>771591115</t>
  </si>
  <si>
    <t>Podlahy spárování silikonem</t>
  </si>
  <si>
    <t>558923143</t>
  </si>
  <si>
    <t>"1.21" 2*2,8+2*5,9+4*2</t>
  </si>
  <si>
    <t>"1.22" 2*3,9+2*5,9+2*0,4+2*(0,2+1,225+0,5+1,225)+6*2+4*1,6</t>
  </si>
  <si>
    <t>63</t>
  </si>
  <si>
    <t>771592011</t>
  </si>
  <si>
    <t>Čištění vnitřních ploch podlah nebo schodišť po položení dlažby chemickými prostředky</t>
  </si>
  <si>
    <t>-1726499071</t>
  </si>
  <si>
    <t>64</t>
  </si>
  <si>
    <t>998771101</t>
  </si>
  <si>
    <t>Přesun hmot tonážní pro podlahy z dlaždic v objektech v do 6 m</t>
  </si>
  <si>
    <t>452426577</t>
  </si>
  <si>
    <t>781</t>
  </si>
  <si>
    <t>Dokončovací práce - obklady</t>
  </si>
  <si>
    <t>65</t>
  </si>
  <si>
    <t>781121011</t>
  </si>
  <si>
    <t>Nátěr penetrační na stěnu</t>
  </si>
  <si>
    <t>-1092408197</t>
  </si>
  <si>
    <t>66</t>
  </si>
  <si>
    <t>781474115</t>
  </si>
  <si>
    <t>Montáž obkladů vnitřních keramických hladkých přes 22 do 25 ks/m2 lepených flexibilním lepidlem</t>
  </si>
  <si>
    <t>486534550</t>
  </si>
  <si>
    <t>"1.21" 2*(2*2,65+2*5,9-0,8-1,25)-1,86*1,54+0,2*(1,86+2*1,54)</t>
  </si>
  <si>
    <t>"1.22" 2*(2*3,9+2*5,9+2*0,4-3*0,8)-1,86*1,54+0,2*(1,86+2*1,54)</t>
  </si>
  <si>
    <t>1,35*(2*0,2+2*(1,225+0,5+1,225))+0,25*(2*0,2+2*0,5)+0,2*(1,225+0,5+1,225)</t>
  </si>
  <si>
    <t>67</t>
  </si>
  <si>
    <t>59761039</t>
  </si>
  <si>
    <t>obklad keramický 200x200x6 mm, barva bílá</t>
  </si>
  <si>
    <t>-1685139935</t>
  </si>
  <si>
    <t>71,793*1,1 'Přepočtené koeficientem množství</t>
  </si>
  <si>
    <t>68</t>
  </si>
  <si>
    <t>781494111</t>
  </si>
  <si>
    <t>Plastové profily rohové lepené flexibilním lepidlem</t>
  </si>
  <si>
    <t>83120248</t>
  </si>
  <si>
    <t>2*2+2*(1,86+2*0,95)</t>
  </si>
  <si>
    <t>4*1,6+2*(1,225+0,5+1,225+0,2)</t>
  </si>
  <si>
    <t>69</t>
  </si>
  <si>
    <t>781494511</t>
  </si>
  <si>
    <t>Plastové profily ukončovací lepené flexibilním lepidlem</t>
  </si>
  <si>
    <t>-1886283292</t>
  </si>
  <si>
    <t>"1.21" 2*2,65+2*5,9-0,8-1,25-1,86+2*0,2</t>
  </si>
  <si>
    <t>"1.22" 2*3,9+2*5,9+2*0,4-3*0,8-1,86+2*0,2</t>
  </si>
  <si>
    <t>70</t>
  </si>
  <si>
    <t>781495211</t>
  </si>
  <si>
    <t>Čištění vnitřních ploch stěn po provedení obkladu chemickými prostředky</t>
  </si>
  <si>
    <t>214725680</t>
  </si>
  <si>
    <t>71</t>
  </si>
  <si>
    <t>998781101</t>
  </si>
  <si>
    <t>Přesun hmot tonážní pro obklady keramické v objektech v do 6 m</t>
  </si>
  <si>
    <t>827265832</t>
  </si>
  <si>
    <t>783</t>
  </si>
  <si>
    <t>Dokončovací práce - nátěry</t>
  </si>
  <si>
    <t>72</t>
  </si>
  <si>
    <t>78301</t>
  </si>
  <si>
    <t>Nátěr stávajících zárubní - očištění, odmaštění, oprava, základní nátěr + 2x email</t>
  </si>
  <si>
    <t>-66702836</t>
  </si>
  <si>
    <t>784</t>
  </si>
  <si>
    <t>Dokončovací práce - malby a tapety</t>
  </si>
  <si>
    <t>73</t>
  </si>
  <si>
    <t>784121001</t>
  </si>
  <si>
    <t>Oškrabání malby v mísnostech v do 3,80 m</t>
  </si>
  <si>
    <t>1057614823</t>
  </si>
  <si>
    <t>"1.21" 16,46+(2,84-1,98)*(2*2,8+2*5,9)</t>
  </si>
  <si>
    <t>"1.22" 22,03+(2,84-1,98)*(2*3,9+2*5,9+2*0,4)</t>
  </si>
  <si>
    <t>74</t>
  </si>
  <si>
    <t>784181101</t>
  </si>
  <si>
    <t>Základní akrylátová jednonásobná bezbarvá penetrace podkladu v místnostech v do 3,80 m</t>
  </si>
  <si>
    <t>-2085391374</t>
  </si>
  <si>
    <t>75</t>
  </si>
  <si>
    <t>784221101</t>
  </si>
  <si>
    <t>Dvojnásobné bílé malby ze směsí za sucha dobře otěruvzdorných v místnostech do 3,80 m</t>
  </si>
  <si>
    <t>-153804689</t>
  </si>
  <si>
    <t>"1.21" 0,84*(2*2,8+2*5,9)</t>
  </si>
  <si>
    <t>"1.22" 0,84*(2*3,9+2*5,9+2*0,4)</t>
  </si>
  <si>
    <t>2 - Zdravotní technika</t>
  </si>
  <si>
    <t>721 - Vnitřní kanalizace</t>
  </si>
  <si>
    <t>722 - Vnitřní vodovod</t>
  </si>
  <si>
    <t>725 - Zařizovací předměty</t>
  </si>
  <si>
    <t>VN - Vedlejší náklady</t>
  </si>
  <si>
    <t>Vnitřní kanalizace</t>
  </si>
  <si>
    <t>NAPOJ1</t>
  </si>
  <si>
    <t>Napojení rozvodu na stávající venkovní kanalizaci</t>
  </si>
  <si>
    <t>721110806R00</t>
  </si>
  <si>
    <t>Demontáž potrubí z kameninových trub DN 200</t>
  </si>
  <si>
    <t>721171803R00</t>
  </si>
  <si>
    <t>Demontáž potrubí z PVC do D 75 mm</t>
  </si>
  <si>
    <t>721176101R00</t>
  </si>
  <si>
    <t>Potrubí HT připojovací D 32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</si>
  <si>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</si>
  <si>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</si>
  <si>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</si>
  <si>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</si>
  <si>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</si>
  <si>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</si>
  <si>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</si>
  <si>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</si>
  <si>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</si>
  <si>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</si>
  <si>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721177114R00</t>
  </si>
  <si>
    <t>Potrubí odpadní svislé odhlučněné D 75 x 2,6 mm</t>
  </si>
  <si>
    <t>721177115R00</t>
  </si>
  <si>
    <t>Potrubí odpadní svislé odhlučněné D 110 x 3,4 mm</t>
  </si>
  <si>
    <t>721194103R00</t>
  </si>
  <si>
    <t>Vyvedení odpadních výpustek D 32 x 1,8</t>
  </si>
  <si>
    <t>721194105R00</t>
  </si>
  <si>
    <t>Vyvedení odpadních výpustek D 50 x 1,8</t>
  </si>
  <si>
    <t>721194109R00</t>
  </si>
  <si>
    <t>Vyvedení odpadních výpustek D 110 x 2,3</t>
  </si>
  <si>
    <t>721210812R00</t>
  </si>
  <si>
    <t>Demontáž vpusti z kameniny DN 70</t>
  </si>
  <si>
    <t>721223423RT2</t>
  </si>
  <si>
    <t>Vpusť podlahová se suchou zápachovou uzávěrkou, mřížka nerez 115 x 115 D 50/75/110 mm</t>
  </si>
  <si>
    <t>721273150RT1</t>
  </si>
  <si>
    <t>Hlavice ventilační přivětrávací, přivzdušňovací ventill, D 50/75/110 mm</t>
  </si>
  <si>
    <t>721290111R00</t>
  </si>
  <si>
    <t>Zkouška těsnosti kanalizace vodou DN 125</t>
  </si>
  <si>
    <t>721290821R00</t>
  </si>
  <si>
    <t>Přesun vybouraných hmot - kanalizace, H do 6 m</t>
  </si>
  <si>
    <t>721300922R00</t>
  </si>
  <si>
    <t>Pročištění ležatých svodů (venkovní kanalizace) do, DN 300</t>
  </si>
  <si>
    <t>892855111R00</t>
  </si>
  <si>
    <t>Kontrola kanalizace TV kamerou do 15 m</t>
  </si>
  <si>
    <t>úsek</t>
  </si>
  <si>
    <t>998721101R00</t>
  </si>
  <si>
    <t>Přesun hmot pro vnitřní kanalizaci, výšky do 6 m</t>
  </si>
  <si>
    <t>722</t>
  </si>
  <si>
    <t>Vnitřní vodovod</t>
  </si>
  <si>
    <t>722170801R00</t>
  </si>
  <si>
    <t>Demontáž rozvodů vody z plastů do D 32</t>
  </si>
  <si>
    <t>722172962R00</t>
  </si>
  <si>
    <t>Vsazení odbočky do plast. potrubí polyf. D 20 mm</t>
  </si>
  <si>
    <t>722172963R00</t>
  </si>
  <si>
    <t>Vsazení odbočky do plast. potrubí polyf. D 25 mm</t>
  </si>
  <si>
    <t>28614301R</t>
  </si>
  <si>
    <t>Trubka D20x1,9 (PN10) PPR, studená voda</t>
  </si>
  <si>
    <t>28614301R.1</t>
  </si>
  <si>
    <t>Trubka D20x1,9 (PN10) PPR, změkčená voda</t>
  </si>
  <si>
    <t>28614301R.2</t>
  </si>
  <si>
    <t>Trubka D20x1,9 (PN10) PPR, demineralizovaná voda</t>
  </si>
  <si>
    <t>28614302R</t>
  </si>
  <si>
    <t>Trubka D25x2,3 (PN10) PPR, studená voda</t>
  </si>
  <si>
    <t>28614302R.1</t>
  </si>
  <si>
    <t>Trubka D25x2,3 (PN10) PPR, demineralizovaná voda</t>
  </si>
  <si>
    <t>28614311.AR</t>
  </si>
  <si>
    <t>Trubka D20x2,8 (PN16) PPR, teplá voda</t>
  </si>
  <si>
    <t>28614312.AR</t>
  </si>
  <si>
    <t>Trubka D25x3,5 (PN16) PPR, teplá voda</t>
  </si>
  <si>
    <t>722176112R00</t>
  </si>
  <si>
    <t>Montáž rozvodů z plastů polyfúz. svařováním D 20mm</t>
  </si>
  <si>
    <t>722176113R00</t>
  </si>
  <si>
    <t>Montáž rozvodů z plastů polyfúz. svařováním D 25mm</t>
  </si>
  <si>
    <t>722181211RT7</t>
  </si>
  <si>
    <t>Izolace návleková tl. stěny 6 mm, vnitřní průměr 22 mm</t>
  </si>
  <si>
    <t>722181211RT8</t>
  </si>
  <si>
    <t>Izolace návleková tl. stěny 6 mm, vnitřní průměr 25 mm</t>
  </si>
  <si>
    <t>722181213RT7</t>
  </si>
  <si>
    <t>Izolace návleková tl. stěny 13 mm, vnitřní průměr 22 mm</t>
  </si>
  <si>
    <t>722181213RT8</t>
  </si>
  <si>
    <t>Izolace návleková tl. stěny 13 mm, vnitřní průměr 25 mm</t>
  </si>
  <si>
    <t>76</t>
  </si>
  <si>
    <t>722190401R00</t>
  </si>
  <si>
    <t>Vyvedení a upevnění výpustek DN 15</t>
  </si>
  <si>
    <t>78</t>
  </si>
  <si>
    <t>722190402R00</t>
  </si>
  <si>
    <t>Vyvedení a upevnění výpustek DN 20</t>
  </si>
  <si>
    <t>80</t>
  </si>
  <si>
    <t>722190901R00</t>
  </si>
  <si>
    <t>Uzavření vodovodního potrubí při opravě</t>
  </si>
  <si>
    <t>82</t>
  </si>
  <si>
    <t>722190901R00.1</t>
  </si>
  <si>
    <t>Otevření vodovodního potrubí při opravě</t>
  </si>
  <si>
    <t>84</t>
  </si>
  <si>
    <t>722191133R00</t>
  </si>
  <si>
    <t>Hadice sanitární flexibilní, DN 15, délka 0,5 m</t>
  </si>
  <si>
    <t>86</t>
  </si>
  <si>
    <t>722220851R00</t>
  </si>
  <si>
    <t>Demontáž armatur s jedním závitem G 3/4</t>
  </si>
  <si>
    <t>88</t>
  </si>
  <si>
    <t>722220861R00</t>
  </si>
  <si>
    <t>Demontáž armatur s dvěma závity G 3/4</t>
  </si>
  <si>
    <t>90</t>
  </si>
  <si>
    <t>722223181R00</t>
  </si>
  <si>
    <t>Kohout kulový výtokový, připojení na hadici, DN 15</t>
  </si>
  <si>
    <t>92</t>
  </si>
  <si>
    <t>722223182R00</t>
  </si>
  <si>
    <t>Kohout kulový výtokový, připojení na hadici, DN 20</t>
  </si>
  <si>
    <t>94</t>
  </si>
  <si>
    <t>722237421R00</t>
  </si>
  <si>
    <t>Kohout kulový,2xvnitřní záv. DN 10</t>
  </si>
  <si>
    <t>96</t>
  </si>
  <si>
    <t>722237422R00</t>
  </si>
  <si>
    <t>Kohout kulový,2xvnitřní záv. DN 15</t>
  </si>
  <si>
    <t>98</t>
  </si>
  <si>
    <t>722237423R00</t>
  </si>
  <si>
    <t>Kohout kulový,2xvnitřní záv. DN 20</t>
  </si>
  <si>
    <t>100</t>
  </si>
  <si>
    <t>OD1</t>
  </si>
  <si>
    <t>Potrubní oddělovač BA dle EN 1717, mosaz, vnější závit 3/4, PN10, max 65°C</t>
  </si>
  <si>
    <t>102</t>
  </si>
  <si>
    <t>722239102R00</t>
  </si>
  <si>
    <t>Montáž vodovodních armatur 2závity, G 3/4</t>
  </si>
  <si>
    <t>104</t>
  </si>
  <si>
    <t>722280106R00</t>
  </si>
  <si>
    <t>Tlaková zkouška vodovodního potrubí DN 32</t>
  </si>
  <si>
    <t>106</t>
  </si>
  <si>
    <t>722290234R00</t>
  </si>
  <si>
    <t>Proplach a dezinfekce vodovod.potrubí DN 80</t>
  </si>
  <si>
    <t>108</t>
  </si>
  <si>
    <t>722290821R00</t>
  </si>
  <si>
    <t>Přesun vybouraných hmot - vodovody, H do 6 m</t>
  </si>
  <si>
    <t>110</t>
  </si>
  <si>
    <t>STIT</t>
  </si>
  <si>
    <t>Popisné štítky, laminované, označení vývodů a rozvodů upravené vody</t>
  </si>
  <si>
    <t>112</t>
  </si>
  <si>
    <t>998722101R00</t>
  </si>
  <si>
    <t>Přesun hmot pro vnitřní vodovod, výšky do 6 m</t>
  </si>
  <si>
    <t>114</t>
  </si>
  <si>
    <t>Zařizovací předměty</t>
  </si>
  <si>
    <t>725017132R00</t>
  </si>
  <si>
    <t>Umyvadlo na šrouby 55 x 42 cm, bílé</t>
  </si>
  <si>
    <t>116</t>
  </si>
  <si>
    <t>725019101R00</t>
  </si>
  <si>
    <t>Výlevka stojící keramická, s plastovou mřížkou</t>
  </si>
  <si>
    <t>118</t>
  </si>
  <si>
    <t>725019121R00</t>
  </si>
  <si>
    <t>Dřez jednoduchý keramický, 59 x 45 cm</t>
  </si>
  <si>
    <t>120</t>
  </si>
  <si>
    <t>64262875R</t>
  </si>
  <si>
    <t>Nádrž k výlevce, boční napouštění, bílá</t>
  </si>
  <si>
    <t>122</t>
  </si>
  <si>
    <t>725119106R00</t>
  </si>
  <si>
    <t>Montáž splach.nádrží nízkopoložených s ventilem</t>
  </si>
  <si>
    <t>124</t>
  </si>
  <si>
    <t>725210821R00</t>
  </si>
  <si>
    <t>Demontáž umyvadel bez výtokových armatur</t>
  </si>
  <si>
    <t>126</t>
  </si>
  <si>
    <t>725334301RT1</t>
  </si>
  <si>
    <t>Nálevka se sifonem PP, se suchou zápachovou uzávěrkou, DN 32</t>
  </si>
  <si>
    <t>128</t>
  </si>
  <si>
    <t>725590811R00</t>
  </si>
  <si>
    <t>Přesun vybour.hmot, zařizovací předměty H 6 m</t>
  </si>
  <si>
    <t>130</t>
  </si>
  <si>
    <t>725814102R00</t>
  </si>
  <si>
    <t>Ventil rohový DN 15 x DN 10</t>
  </si>
  <si>
    <t>132</t>
  </si>
  <si>
    <t>725820801R00</t>
  </si>
  <si>
    <t>Demontáž baterie nástěnné do G 3/4</t>
  </si>
  <si>
    <t>134</t>
  </si>
  <si>
    <t>BAT1</t>
  </si>
  <si>
    <t>Baterie umyvadlová nástěnná ruční, páková, s prodlouženým ramínkem 210 mm, chrom</t>
  </si>
  <si>
    <t>136</t>
  </si>
  <si>
    <t>BAT2</t>
  </si>
  <si>
    <t>Baterie umyvadlová nástěnná ruční, pro jednu vodu, s pákou, prodloužené otočné ramínko, chrom</t>
  </si>
  <si>
    <t>138</t>
  </si>
  <si>
    <t>725829201R00</t>
  </si>
  <si>
    <t>Montáž baterie umyv.a dřezové nástěnné chromové</t>
  </si>
  <si>
    <t>140</t>
  </si>
  <si>
    <t>725860202R00</t>
  </si>
  <si>
    <t>Sifon umyvadlový, D 40, 50 mm, 6/4"</t>
  </si>
  <si>
    <t>142</t>
  </si>
  <si>
    <t>725860811R00</t>
  </si>
  <si>
    <t>Demontáž uzávěrek zápachových jednoduchých</t>
  </si>
  <si>
    <t>144</t>
  </si>
  <si>
    <t>998725101R00</t>
  </si>
  <si>
    <t>Přesun hmot pro zařizovací předměty, výšky do 6 m</t>
  </si>
  <si>
    <t>146</t>
  </si>
  <si>
    <t>VN</t>
  </si>
  <si>
    <t>Vedlejší náklady</t>
  </si>
  <si>
    <t>005241010R</t>
  </si>
  <si>
    <t>Dokumentace skutečného provedení</t>
  </si>
  <si>
    <t>Soubor</t>
  </si>
  <si>
    <t>148</t>
  </si>
  <si>
    <t>3 - Elektroinstalace</t>
  </si>
  <si>
    <t>D1 - materiál</t>
  </si>
  <si>
    <t xml:space="preserve">    741 - Elektroinstalace - silnoproud</t>
  </si>
  <si>
    <t>D1</t>
  </si>
  <si>
    <t>materiál</t>
  </si>
  <si>
    <t>R01</t>
  </si>
  <si>
    <t>Rozvaděč RMS1.3 oceloplechový, 4x12 modulů, vystrojený, kompletní, zapojený viz. výkres</t>
  </si>
  <si>
    <t>R02</t>
  </si>
  <si>
    <t>LED prachotěsné svítidlo. Polyesterové tělo, šedá, opálový PC kryt, 230V/40W, 5500lm, 4000K, IP65</t>
  </si>
  <si>
    <t>R07</t>
  </si>
  <si>
    <t>Germicidní lampa s přímým zářením UV-C, včetně trubice, směrovatelná, stropní/nástěnná. včetně trubice 2x30W</t>
  </si>
  <si>
    <t>35811480</t>
  </si>
  <si>
    <t>zásuvka nástěnná 32A - 5pól, řazení 3P+N+PE IP44, šroubové svorky</t>
  </si>
  <si>
    <t>34539059</t>
  </si>
  <si>
    <t>rámeček jednonásobný</t>
  </si>
  <si>
    <t>34539060</t>
  </si>
  <si>
    <t>rámeček dvojnásobný</t>
  </si>
  <si>
    <t>34539061</t>
  </si>
  <si>
    <t>rámeček trojnásobný</t>
  </si>
  <si>
    <t>34539050</t>
  </si>
  <si>
    <t>kryt spínače dělený</t>
  </si>
  <si>
    <t>34571563</t>
  </si>
  <si>
    <t>krabice pod omítku PVC odbočná kruhová D 100mm s víčkem a svorkovnicí</t>
  </si>
  <si>
    <t>34571450</t>
  </si>
  <si>
    <t>krabice pod omítku PVC přístrojová kruhová D 70mm</t>
  </si>
  <si>
    <t>R04</t>
  </si>
  <si>
    <t>Ekvipotenciální svorkovnice EPS3 v krabici KO100 s víčkem</t>
  </si>
  <si>
    <t>R05</t>
  </si>
  <si>
    <t>kabel instalační jádro Cu plné izolace PVC plášť PVC 450/750V (CYKY) 5x16mm2</t>
  </si>
  <si>
    <t>34555232</t>
  </si>
  <si>
    <t>zásuvka zápustná jednonásobná s clonkami a víčkem, s drápky, IP44, šroubové svorky</t>
  </si>
  <si>
    <t>34111030</t>
  </si>
  <si>
    <t>kabel instalační jádro Cu plné izolace PVC plášť PVC 450/750V (CYKY) 3x1,5mm2</t>
  </si>
  <si>
    <t>Poznámka k položce:_x000D_
Poznámka k položce: CYKY, průměr kabelu 8,6mm</t>
  </si>
  <si>
    <t>R17</t>
  </si>
  <si>
    <t>Kabel silový s CU jádrem, lanový 0,5kV 5x4mm2</t>
  </si>
  <si>
    <t>Poznámka k položce:_x000D_
Poznámka k položce: CGSG (H05RR-F)</t>
  </si>
  <si>
    <t>34141043</t>
  </si>
  <si>
    <t>vodič propojovací jádro Cu plné dvojitá izolace PVC 450/750V (CYY) 1x4mm2</t>
  </si>
  <si>
    <t>Poznámka k položce:_x000D_
Poznámka k položce: CYY, průměr vodiče 4,75mm</t>
  </si>
  <si>
    <t>34571941</t>
  </si>
  <si>
    <t>závěs z PH k upevňování kabelů 18x35 D=7-13mm</t>
  </si>
  <si>
    <t>34141044</t>
  </si>
  <si>
    <t>vodič propojovací jádro Cu plné dvojitá izolace PVC 450/750V (CYY) 1x6mm2</t>
  </si>
  <si>
    <t>Poznámka k položce:_x000D_
Poznámka k položce: CYY, průměr vodiče 5,2mm</t>
  </si>
  <si>
    <t>34571351</t>
  </si>
  <si>
    <t>trubka elektroinstalační ohebná dvouplášťová korugovaná (chránička) D 41/50mm, HDPE+LDPE</t>
  </si>
  <si>
    <t>R06</t>
  </si>
  <si>
    <t>Vačkový vypínač třípólový, v krytu, přisazená/zápustná montáž 32A, 3P, IP44</t>
  </si>
  <si>
    <t>34111100</t>
  </si>
  <si>
    <t>kabel instalační jádro Cu plné izolace PVC plášť PVC 450/750V (CYKY) 5x6mm2</t>
  </si>
  <si>
    <t>Poznámka k položce:_x000D_
Poznámka k položce: CYKY, průměr kabelu 15,1mm</t>
  </si>
  <si>
    <t>34111036</t>
  </si>
  <si>
    <t>kabel instalační jádro Cu plné izolace PVC plášť PVC 450/750V (CYKY) 3x2,5mm2</t>
  </si>
  <si>
    <t>Poznámka k položce:_x000D_
Poznámka k položce: CYKY, průměr kabelu 9,5mm</t>
  </si>
  <si>
    <t>34562694</t>
  </si>
  <si>
    <t>svorkovnice krabicová bezšroubová jednopólová pro 3 vodiče 0,5-2,5mm2, 400V 24A</t>
  </si>
  <si>
    <t>R08</t>
  </si>
  <si>
    <t>Lanový závěs pro zářivkové svítidlo, délka do 1m</t>
  </si>
  <si>
    <t>sada</t>
  </si>
  <si>
    <t>34535013</t>
  </si>
  <si>
    <t>přístroj přepínače sériového zápustného, s krytem, řazení 5, IP44, šroubové svorky</t>
  </si>
  <si>
    <t>R03</t>
  </si>
  <si>
    <t>Pojistková vložka gG63A, E33</t>
  </si>
  <si>
    <t>ks</t>
  </si>
  <si>
    <t>R09</t>
  </si>
  <si>
    <t>Pomocný montážní materiál</t>
  </si>
  <si>
    <t>komplet</t>
  </si>
  <si>
    <t>612335121</t>
  </si>
  <si>
    <t>Cementová štuková omítka rýh ve stěnách š do 150 mm</t>
  </si>
  <si>
    <t>973031151</t>
  </si>
  <si>
    <t>Vysekání výklenků ve zdivu cihelném na MV nebo MVC pl přes 0,25 m2</t>
  </si>
  <si>
    <t>973031616</t>
  </si>
  <si>
    <t>Vysekání kapes ve zdivu cihelném na MV nebo MVC pro špalíky a krabice do 100x100x50 mm</t>
  </si>
  <si>
    <t>974031121</t>
  </si>
  <si>
    <t>Vysekání rýh ve zdivu cihelném hl do 30 mm š do 30 mm</t>
  </si>
  <si>
    <t>R003</t>
  </si>
  <si>
    <t>likvidace elektroodpadu, včetně skládkovného a dopravy</t>
  </si>
  <si>
    <t>tun</t>
  </si>
  <si>
    <t>koordinace s ostatními profesemi</t>
  </si>
  <si>
    <t>hod</t>
  </si>
  <si>
    <t>R034</t>
  </si>
  <si>
    <t>práce spojené s vyhledáním stávajících obvodů</t>
  </si>
  <si>
    <t>R036</t>
  </si>
  <si>
    <t>demontážní práce</t>
  </si>
  <si>
    <t>R12</t>
  </si>
  <si>
    <t>Dokumentac skutečného provedení stavby</t>
  </si>
  <si>
    <t>R13</t>
  </si>
  <si>
    <t>Výchozí revize</t>
  </si>
  <si>
    <t>741</t>
  </si>
  <si>
    <t>Elektroinstalace - silnoproud</t>
  </si>
  <si>
    <t>741112001</t>
  </si>
  <si>
    <t>Montáž krabice zapuštěná plastová kruhová</t>
  </si>
  <si>
    <t>741112003</t>
  </si>
  <si>
    <t>Montáž krabice zapuštěná plastová čtyřhranná</t>
  </si>
  <si>
    <t>741122005</t>
  </si>
  <si>
    <t>Montáž kabel Cu bez ukončení uložený pod omítku plný plochý 3x1 až 2,5 mm2 (např. CYKYLo)</t>
  </si>
  <si>
    <t>741122032</t>
  </si>
  <si>
    <t>Montáž kabel Cu bez ukončení uložený pod omítku plný kulatý 5x4 až 6 mm2 (např. CYKY)</t>
  </si>
  <si>
    <t>741130001</t>
  </si>
  <si>
    <t>Ukončení vodič izolovaný do 2,5 mm2 v rozváděči nebo na přístroji</t>
  </si>
  <si>
    <t>741130003</t>
  </si>
  <si>
    <t>Ukončení vodič izolovaný do 4 mm2 v rozváděči nebo na přístroji</t>
  </si>
  <si>
    <t>741130004</t>
  </si>
  <si>
    <t>Ukončení vodič izolovaný do 6 mm2 v rozváděči nebo na přístroji</t>
  </si>
  <si>
    <t>741130006</t>
  </si>
  <si>
    <t>Ukončení vodič izolovaný do 16 mm2 v rozváděči nebo na přístroji</t>
  </si>
  <si>
    <t>741210002</t>
  </si>
  <si>
    <t>Montáž rozvodnice oceloplechová nebo plastová běžná do 50 kg</t>
  </si>
  <si>
    <t>741310261</t>
  </si>
  <si>
    <t>Montáž přepínač (polo)zapuštěný šroubové připojení 5-sériových prostředí venkovní/mokré se zapojením vodičů</t>
  </si>
  <si>
    <t>741310452</t>
  </si>
  <si>
    <t>Montáž spínač tří/čtyřpólový vestavný vačkový nebo válcový 63 A, 3 až 6 svorek se zapojením vodičů</t>
  </si>
  <si>
    <t>741313082</t>
  </si>
  <si>
    <t>Montáž zásuvka chráněná v krabici šroubové připojení 2P+PE prostředí venkovní, mokré se zapojením vodičů</t>
  </si>
  <si>
    <t>741313252</t>
  </si>
  <si>
    <t>Montáž zásuvek průmyslových nástěnných provedení IP 44 3P+N+PE 32 A se zapojením vodičů</t>
  </si>
  <si>
    <t>741371002</t>
  </si>
  <si>
    <t>Montáž svítidlo zářivkové bytové stropní přisazené 1 zdroj s krytem</t>
  </si>
  <si>
    <t>741371011</t>
  </si>
  <si>
    <t>Montáž svítidlo zářivkové bytové stropní závěsné na trubce 1 zdroj</t>
  </si>
  <si>
    <t>741410071</t>
  </si>
  <si>
    <t>Montáž pospojování ochranné konstrukce ostatní vodičem do 16 mm2 uloženým volně nebo pod omítku</t>
  </si>
  <si>
    <t>R10</t>
  </si>
  <si>
    <t>Pomocné práce</t>
  </si>
  <si>
    <t>R11</t>
  </si>
  <si>
    <t>Demontáž a zpětná montáž podhledu z typových kovových pásů (FeAl)</t>
  </si>
  <si>
    <t>4 - Vedjelší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</si>
  <si>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</si>
  <si>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</si>
  <si>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</si>
  <si>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</si>
  <si>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</si>
  <si>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</si>
  <si>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</si>
  <si>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</si>
  <si>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</si>
  <si>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010001000</t>
  </si>
  <si>
    <t>PD skutečného provedení</t>
  </si>
  <si>
    <t>CS ÚRS 2019 02</t>
  </si>
  <si>
    <t>1024</t>
  </si>
  <si>
    <t>-191559497</t>
  </si>
  <si>
    <t>VRN3</t>
  </si>
  <si>
    <t>Zařízení staveniště</t>
  </si>
  <si>
    <t>030001000</t>
  </si>
  <si>
    <t>1924711582</t>
  </si>
  <si>
    <t>VRN4</t>
  </si>
  <si>
    <t>Inženýrská činnost</t>
  </si>
  <si>
    <t>040001000</t>
  </si>
  <si>
    <t>1071809618</t>
  </si>
  <si>
    <t>VRN5</t>
  </si>
  <si>
    <t>Finanční náklady</t>
  </si>
  <si>
    <t>050001000</t>
  </si>
  <si>
    <t>Finanční náklady - pojištění, záruky</t>
  </si>
  <si>
    <t>1035096724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</si>
</sst>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K6" sqref="K6:AO6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7" customHeight="1">
      <c r="AR2" s="241" t="s">
        <v>5</v>
      </c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5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R5" s="20"/>
      <c r="BE5" s="222" t="s">
        <v>14</v>
      </c>
      <c r="BS5" s="17" t="s">
        <v>6</v>
      </c>
    </row>
    <row r="6" spans="1:74" s="1" customFormat="1" ht="37" customHeight="1">
      <c r="B6" s="20"/>
      <c r="D6" s="26" t="s">
        <v>15</v>
      </c>
      <c r="K6" s="227" t="s">
        <v>16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R6" s="20"/>
      <c r="BE6" s="223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23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23"/>
      <c r="BS8" s="17" t="s">
        <v>6</v>
      </c>
    </row>
    <row r="9" spans="1:74" s="1" customFormat="1" ht="14.4" customHeight="1">
      <c r="B9" s="20"/>
      <c r="AR9" s="20"/>
      <c r="BE9" s="223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23"/>
      <c r="BS10" s="17" t="s">
        <v>6</v>
      </c>
    </row>
    <row r="11" spans="1:74" s="1" customFormat="1" ht="18.5" customHeight="1">
      <c r="B11" s="20"/>
      <c r="E11" s="25" t="s">
        <v>25</v>
      </c>
      <c r="AK11" s="27" t="s">
        <v>26</v>
      </c>
      <c r="AN11" s="25" t="s">
        <v>1</v>
      </c>
      <c r="AR11" s="20"/>
      <c r="BE11" s="223"/>
      <c r="BS11" s="17" t="s">
        <v>6</v>
      </c>
    </row>
    <row r="12" spans="1:74" s="1" customFormat="1" ht="7" customHeight="1">
      <c r="B12" s="20"/>
      <c r="AR12" s="20"/>
      <c r="BE12" s="223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23"/>
      <c r="BS13" s="17" t="s">
        <v>6</v>
      </c>
    </row>
    <row r="14" spans="1:74" ht="12.5">
      <c r="B14" s="20"/>
      <c r="E14" s="228" t="s">
        <v>28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7" t="s">
        <v>26</v>
      </c>
      <c r="AN14" s="29" t="s">
        <v>28</v>
      </c>
      <c r="AR14" s="20"/>
      <c r="BE14" s="223"/>
      <c r="BS14" s="17" t="s">
        <v>6</v>
      </c>
    </row>
    <row r="15" spans="1:74" s="1" customFormat="1" ht="7" customHeight="1">
      <c r="B15" s="20"/>
      <c r="AR15" s="20"/>
      <c r="BE15" s="223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23"/>
      <c r="BS16" s="17" t="s">
        <v>3</v>
      </c>
    </row>
    <row r="17" spans="1:71" s="1" customFormat="1" ht="18.5" customHeight="1">
      <c r="B17" s="20"/>
      <c r="E17" s="25" t="s">
        <v>30</v>
      </c>
      <c r="AK17" s="27" t="s">
        <v>26</v>
      </c>
      <c r="AN17" s="25" t="s">
        <v>1</v>
      </c>
      <c r="AR17" s="20"/>
      <c r="BE17" s="223"/>
      <c r="BS17" s="17" t="s">
        <v>31</v>
      </c>
    </row>
    <row r="18" spans="1:71" s="1" customFormat="1" ht="7" customHeight="1">
      <c r="B18" s="20"/>
      <c r="AR18" s="20"/>
      <c r="BE18" s="223"/>
      <c r="BS18" s="17" t="s">
        <v>6</v>
      </c>
    </row>
    <row r="19" spans="1:71" s="1" customFormat="1" ht="12" customHeight="1">
      <c r="B19" s="20"/>
      <c r="D19" s="27" t="s">
        <v>32</v>
      </c>
      <c r="AK19" s="27" t="s">
        <v>24</v>
      </c>
      <c r="AN19" s="25" t="s">
        <v>1</v>
      </c>
      <c r="AR19" s="20"/>
      <c r="BE19" s="223"/>
      <c r="BS19" s="17" t="s">
        <v>6</v>
      </c>
    </row>
    <row r="20" spans="1:71" s="1" customFormat="1" ht="18.5" customHeight="1">
      <c r="B20" s="20"/>
      <c r="E20" s="25" t="s">
        <v>33</v>
      </c>
      <c r="AK20" s="27" t="s">
        <v>26</v>
      </c>
      <c r="AN20" s="25" t="s">
        <v>1</v>
      </c>
      <c r="AR20" s="20"/>
      <c r="BE20" s="223"/>
      <c r="BS20" s="17" t="s">
        <v>31</v>
      </c>
    </row>
    <row r="21" spans="1:71" s="1" customFormat="1" ht="7" customHeight="1">
      <c r="B21" s="20"/>
      <c r="AR21" s="20"/>
      <c r="BE21" s="223"/>
    </row>
    <row r="22" spans="1:71" s="1" customFormat="1" ht="12" customHeight="1">
      <c r="B22" s="20"/>
      <c r="D22" s="27" t="s">
        <v>34</v>
      </c>
      <c r="AR22" s="20"/>
      <c r="BE22" s="223"/>
    </row>
    <row r="23" spans="1:71" s="1" customFormat="1" ht="16.5" customHeight="1">
      <c r="B23" s="20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0"/>
      <c r="BE23" s="223"/>
    </row>
    <row r="24" spans="1:71" s="1" customFormat="1" ht="7" customHeight="1">
      <c r="B24" s="20"/>
      <c r="AR24" s="20"/>
      <c r="BE24" s="223"/>
    </row>
    <row r="25" spans="1:71" s="1" customFormat="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3"/>
    </row>
    <row r="26" spans="1:71" s="2" customFormat="1" ht="25.9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1">
        <f>ROUND(AG94,2)</f>
        <v>0</v>
      </c>
      <c r="AL26" s="232"/>
      <c r="AM26" s="232"/>
      <c r="AN26" s="232"/>
      <c r="AO26" s="232"/>
      <c r="AP26" s="32"/>
      <c r="AQ26" s="32"/>
      <c r="AR26" s="33"/>
      <c r="BE26" s="223"/>
    </row>
    <row r="27" spans="1:71" s="2" customFormat="1" ht="7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3"/>
    </row>
    <row r="28" spans="1:71" s="2" customFormat="1" ht="12.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3" t="s">
        <v>36</v>
      </c>
      <c r="M28" s="233"/>
      <c r="N28" s="233"/>
      <c r="O28" s="233"/>
      <c r="P28" s="233"/>
      <c r="Q28" s="32"/>
      <c r="R28" s="32"/>
      <c r="S28" s="32"/>
      <c r="T28" s="32"/>
      <c r="U28" s="32"/>
      <c r="V28" s="32"/>
      <c r="W28" s="233" t="s">
        <v>37</v>
      </c>
      <c r="X28" s="233"/>
      <c r="Y28" s="233"/>
      <c r="Z28" s="233"/>
      <c r="AA28" s="233"/>
      <c r="AB28" s="233"/>
      <c r="AC28" s="233"/>
      <c r="AD28" s="233"/>
      <c r="AE28" s="233"/>
      <c r="AF28" s="32"/>
      <c r="AG28" s="32"/>
      <c r="AH28" s="32"/>
      <c r="AI28" s="32"/>
      <c r="AJ28" s="32"/>
      <c r="AK28" s="233" t="s">
        <v>38</v>
      </c>
      <c r="AL28" s="233"/>
      <c r="AM28" s="233"/>
      <c r="AN28" s="233"/>
      <c r="AO28" s="233"/>
      <c r="AP28" s="32"/>
      <c r="AQ28" s="32"/>
      <c r="AR28" s="33"/>
      <c r="BE28" s="223"/>
    </row>
    <row r="29" spans="1:71" s="3" customFormat="1" ht="14.4" customHeight="1">
      <c r="B29" s="37"/>
      <c r="D29" s="27" t="s">
        <v>39</v>
      </c>
      <c r="F29" s="27" t="s">
        <v>40</v>
      </c>
      <c r="L29" s="236">
        <v>0.21</v>
      </c>
      <c r="M29" s="235"/>
      <c r="N29" s="235"/>
      <c r="O29" s="235"/>
      <c r="P29" s="235"/>
      <c r="W29" s="234">
        <f>ROUND(AZ94, 2)</f>
        <v>0</v>
      </c>
      <c r="X29" s="235"/>
      <c r="Y29" s="235"/>
      <c r="Z29" s="235"/>
      <c r="AA29" s="235"/>
      <c r="AB29" s="235"/>
      <c r="AC29" s="235"/>
      <c r="AD29" s="235"/>
      <c r="AE29" s="235"/>
      <c r="AK29" s="234">
        <f>ROUND(AV94, 2)</f>
        <v>0</v>
      </c>
      <c r="AL29" s="235"/>
      <c r="AM29" s="235"/>
      <c r="AN29" s="235"/>
      <c r="AO29" s="235"/>
      <c r="AR29" s="37"/>
      <c r="BE29" s="224"/>
    </row>
    <row r="30" spans="1:71" s="3" customFormat="1" ht="14.4" customHeight="1">
      <c r="B30" s="37"/>
      <c r="F30" s="27" t="s">
        <v>41</v>
      </c>
      <c r="L30" s="236">
        <v>0.15</v>
      </c>
      <c r="M30" s="235"/>
      <c r="N30" s="235"/>
      <c r="O30" s="235"/>
      <c r="P30" s="235"/>
      <c r="W30" s="234">
        <f>ROUND(BA94, 2)</f>
        <v>0</v>
      </c>
      <c r="X30" s="235"/>
      <c r="Y30" s="235"/>
      <c r="Z30" s="235"/>
      <c r="AA30" s="235"/>
      <c r="AB30" s="235"/>
      <c r="AC30" s="235"/>
      <c r="AD30" s="235"/>
      <c r="AE30" s="235"/>
      <c r="AK30" s="234">
        <f>ROUND(AW94, 2)</f>
        <v>0</v>
      </c>
      <c r="AL30" s="235"/>
      <c r="AM30" s="235"/>
      <c r="AN30" s="235"/>
      <c r="AO30" s="235"/>
      <c r="AR30" s="37"/>
      <c r="BE30" s="224"/>
    </row>
    <row r="31" spans="1:71" s="3" customFormat="1" ht="14.4" hidden="1" customHeight="1">
      <c r="B31" s="37"/>
      <c r="F31" s="27" t="s">
        <v>42</v>
      </c>
      <c r="L31" s="236">
        <v>0.21</v>
      </c>
      <c r="M31" s="235"/>
      <c r="N31" s="235"/>
      <c r="O31" s="235"/>
      <c r="P31" s="235"/>
      <c r="W31" s="234">
        <f>ROUND(BB94, 2)</f>
        <v>0</v>
      </c>
      <c r="X31" s="235"/>
      <c r="Y31" s="235"/>
      <c r="Z31" s="235"/>
      <c r="AA31" s="235"/>
      <c r="AB31" s="235"/>
      <c r="AC31" s="235"/>
      <c r="AD31" s="235"/>
      <c r="AE31" s="235"/>
      <c r="AK31" s="234">
        <v>0</v>
      </c>
      <c r="AL31" s="235"/>
      <c r="AM31" s="235"/>
      <c r="AN31" s="235"/>
      <c r="AO31" s="235"/>
      <c r="AR31" s="37"/>
      <c r="BE31" s="224"/>
    </row>
    <row r="32" spans="1:71" s="3" customFormat="1" ht="14.4" hidden="1" customHeight="1">
      <c r="B32" s="37"/>
      <c r="F32" s="27" t="s">
        <v>43</v>
      </c>
      <c r="L32" s="236">
        <v>0.15</v>
      </c>
      <c r="M32" s="235"/>
      <c r="N32" s="235"/>
      <c r="O32" s="235"/>
      <c r="P32" s="235"/>
      <c r="W32" s="234">
        <f>ROUND(BC94, 2)</f>
        <v>0</v>
      </c>
      <c r="X32" s="235"/>
      <c r="Y32" s="235"/>
      <c r="Z32" s="235"/>
      <c r="AA32" s="235"/>
      <c r="AB32" s="235"/>
      <c r="AC32" s="235"/>
      <c r="AD32" s="235"/>
      <c r="AE32" s="235"/>
      <c r="AK32" s="234">
        <v>0</v>
      </c>
      <c r="AL32" s="235"/>
      <c r="AM32" s="235"/>
      <c r="AN32" s="235"/>
      <c r="AO32" s="235"/>
      <c r="AR32" s="37"/>
      <c r="BE32" s="224"/>
    </row>
    <row r="33" spans="1:57" s="3" customFormat="1" ht="14.4" hidden="1" customHeight="1">
      <c r="B33" s="37"/>
      <c r="F33" s="27" t="s">
        <v>44</v>
      </c>
      <c r="L33" s="236">
        <v>0</v>
      </c>
      <c r="M33" s="235"/>
      <c r="N33" s="235"/>
      <c r="O33" s="235"/>
      <c r="P33" s="235"/>
      <c r="W33" s="234">
        <f>ROUND(BD94, 2)</f>
        <v>0</v>
      </c>
      <c r="X33" s="235"/>
      <c r="Y33" s="235"/>
      <c r="Z33" s="235"/>
      <c r="AA33" s="235"/>
      <c r="AB33" s="235"/>
      <c r="AC33" s="235"/>
      <c r="AD33" s="235"/>
      <c r="AE33" s="235"/>
      <c r="AK33" s="234">
        <v>0</v>
      </c>
      <c r="AL33" s="235"/>
      <c r="AM33" s="235"/>
      <c r="AN33" s="235"/>
      <c r="AO33" s="235"/>
      <c r="AR33" s="37"/>
      <c r="BE33" s="224"/>
    </row>
    <row r="34" spans="1:57" s="2" customFormat="1" ht="7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3"/>
    </row>
    <row r="35" spans="1:57" s="2" customFormat="1" ht="25.9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40" t="s">
        <v>47</v>
      </c>
      <c r="Y35" s="238"/>
      <c r="Z35" s="238"/>
      <c r="AA35" s="238"/>
      <c r="AB35" s="238"/>
      <c r="AC35" s="40"/>
      <c r="AD35" s="40"/>
      <c r="AE35" s="40"/>
      <c r="AF35" s="40"/>
      <c r="AG35" s="40"/>
      <c r="AH35" s="40"/>
      <c r="AI35" s="40"/>
      <c r="AJ35" s="40"/>
      <c r="AK35" s="237">
        <f>SUM(AK26:AK33)</f>
        <v>0</v>
      </c>
      <c r="AL35" s="238"/>
      <c r="AM35" s="238"/>
      <c r="AN35" s="238"/>
      <c r="AO35" s="239"/>
      <c r="AP35" s="38"/>
      <c r="AQ35" s="38"/>
      <c r="AR35" s="33"/>
      <c r="BE35" s="32"/>
    </row>
    <row r="36" spans="1:57" s="2" customFormat="1" ht="7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 ht="10">
      <c r="B50" s="20"/>
      <c r="AR50" s="20"/>
    </row>
    <row r="51" spans="1:57" ht="10">
      <c r="B51" s="20"/>
      <c r="AR51" s="20"/>
    </row>
    <row r="52" spans="1:57" ht="10">
      <c r="B52" s="20"/>
      <c r="AR52" s="20"/>
    </row>
    <row r="53" spans="1:57" ht="10">
      <c r="B53" s="20"/>
      <c r="AR53" s="20"/>
    </row>
    <row r="54" spans="1:57" ht="10">
      <c r="B54" s="20"/>
      <c r="AR54" s="20"/>
    </row>
    <row r="55" spans="1:57" ht="10">
      <c r="B55" s="20"/>
      <c r="AR55" s="20"/>
    </row>
    <row r="56" spans="1:57" ht="10">
      <c r="B56" s="20"/>
      <c r="AR56" s="20"/>
    </row>
    <row r="57" spans="1:57" ht="10">
      <c r="B57" s="20"/>
      <c r="AR57" s="20"/>
    </row>
    <row r="58" spans="1:57" ht="10">
      <c r="B58" s="20"/>
      <c r="AR58" s="20"/>
    </row>
    <row r="59" spans="1:57" ht="10">
      <c r="B59" s="20"/>
      <c r="AR59" s="20"/>
    </row>
    <row r="60" spans="1:57" s="2" customFormat="1" ht="12.5">
      <c r="A60" s="32"/>
      <c r="B60" s="33"/>
      <c r="C60" s="32"/>
      <c r="D60" s="45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50</v>
      </c>
      <c r="AI60" s="35"/>
      <c r="AJ60" s="35"/>
      <c r="AK60" s="35"/>
      <c r="AL60" s="35"/>
      <c r="AM60" s="45" t="s">
        <v>51</v>
      </c>
      <c r="AN60" s="35"/>
      <c r="AO60" s="35"/>
      <c r="AP60" s="32"/>
      <c r="AQ60" s="32"/>
      <c r="AR60" s="33"/>
      <c r="BE60" s="32"/>
    </row>
    <row r="61" spans="1:57" ht="10">
      <c r="B61" s="20"/>
      <c r="AR61" s="20"/>
    </row>
    <row r="62" spans="1:57" ht="10">
      <c r="B62" s="20"/>
      <c r="AR62" s="20"/>
    </row>
    <row r="63" spans="1:57" ht="10">
      <c r="B63" s="20"/>
      <c r="AR63" s="20"/>
    </row>
    <row r="64" spans="1:57" s="2" customFormat="1" ht="13">
      <c r="A64" s="32"/>
      <c r="B64" s="33"/>
      <c r="C64" s="32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0">
      <c r="B65" s="20"/>
      <c r="AR65" s="20"/>
    </row>
    <row r="66" spans="1:57" ht="10">
      <c r="B66" s="20"/>
      <c r="AR66" s="20"/>
    </row>
    <row r="67" spans="1:57" ht="10">
      <c r="B67" s="20"/>
      <c r="AR67" s="20"/>
    </row>
    <row r="68" spans="1:57" ht="10">
      <c r="B68" s="20"/>
      <c r="AR68" s="20"/>
    </row>
    <row r="69" spans="1:57" ht="10">
      <c r="B69" s="20"/>
      <c r="AR69" s="20"/>
    </row>
    <row r="70" spans="1:57" ht="10">
      <c r="B70" s="20"/>
      <c r="AR70" s="20"/>
    </row>
    <row r="71" spans="1:57" ht="10">
      <c r="B71" s="20"/>
      <c r="AR71" s="20"/>
    </row>
    <row r="72" spans="1:57" ht="10">
      <c r="B72" s="20"/>
      <c r="AR72" s="20"/>
    </row>
    <row r="73" spans="1:57" ht="10">
      <c r="B73" s="20"/>
      <c r="AR73" s="20"/>
    </row>
    <row r="74" spans="1:57" ht="10">
      <c r="B74" s="20"/>
      <c r="AR74" s="20"/>
    </row>
    <row r="75" spans="1:57" s="2" customFormat="1" ht="12.5">
      <c r="A75" s="32"/>
      <c r="B75" s="33"/>
      <c r="C75" s="32"/>
      <c r="D75" s="45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50</v>
      </c>
      <c r="AI75" s="35"/>
      <c r="AJ75" s="35"/>
      <c r="AK75" s="35"/>
      <c r="AL75" s="35"/>
      <c r="AM75" s="45" t="s">
        <v>51</v>
      </c>
      <c r="AN75" s="35"/>
      <c r="AO75" s="35"/>
      <c r="AP75" s="32"/>
      <c r="AQ75" s="32"/>
      <c r="AR75" s="33"/>
      <c r="BE75" s="32"/>
    </row>
    <row r="76" spans="1:57" s="2" customFormat="1" ht="10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7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7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5" customHeight="1">
      <c r="A82" s="32"/>
      <c r="B82" s="33"/>
      <c r="C82" s="21" t="s">
        <v>54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7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>
        <f>K5</f>
        <v>0</v>
      </c>
      <c r="AR84" s="51"/>
    </row>
    <row r="85" spans="1:91" s="5" customFormat="1" ht="37" customHeight="1">
      <c r="B85" s="52"/>
      <c r="C85" s="53" t="s">
        <v>15</v>
      </c>
      <c r="L85" s="203" t="str">
        <f>K6</f>
        <v>Rekonstrukce dekontaminační místnosti a umývárny OKM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K85" s="204"/>
      <c r="AL85" s="204"/>
      <c r="AM85" s="204"/>
      <c r="AN85" s="204"/>
      <c r="AO85" s="204"/>
      <c r="AR85" s="52"/>
    </row>
    <row r="86" spans="1:91" s="2" customFormat="1" ht="7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Pardubice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05" t="str">
        <f>IF(AN8= "","",AN8)</f>
        <v>24. 5. 2022</v>
      </c>
      <c r="AN87" s="205"/>
      <c r="AO87" s="32"/>
      <c r="AP87" s="32"/>
      <c r="AQ87" s="32"/>
      <c r="AR87" s="33"/>
      <c r="BE87" s="32"/>
    </row>
    <row r="88" spans="1:91" s="2" customFormat="1" ht="7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15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Nemocnice Pardubického kraje, a.s.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06" t="str">
        <f>IF(E17="","",E17)</f>
        <v>astalon s.r.o., Pardubice</v>
      </c>
      <c r="AN89" s="207"/>
      <c r="AO89" s="207"/>
      <c r="AP89" s="207"/>
      <c r="AQ89" s="32"/>
      <c r="AR89" s="33"/>
      <c r="AS89" s="208" t="s">
        <v>55</v>
      </c>
      <c r="AT89" s="20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15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32</v>
      </c>
      <c r="AJ90" s="32"/>
      <c r="AK90" s="32"/>
      <c r="AL90" s="32"/>
      <c r="AM90" s="206" t="str">
        <f>IF(E20="","",E20)</f>
        <v xml:space="preserve"> </v>
      </c>
      <c r="AN90" s="207"/>
      <c r="AO90" s="207"/>
      <c r="AP90" s="207"/>
      <c r="AQ90" s="32"/>
      <c r="AR90" s="33"/>
      <c r="AS90" s="210"/>
      <c r="AT90" s="21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75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10"/>
      <c r="AT91" s="21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2" t="s">
        <v>56</v>
      </c>
      <c r="D92" s="213"/>
      <c r="E92" s="213"/>
      <c r="F92" s="213"/>
      <c r="G92" s="213"/>
      <c r="H92" s="60"/>
      <c r="I92" s="215" t="s">
        <v>57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4" t="s">
        <v>58</v>
      </c>
      <c r="AH92" s="213"/>
      <c r="AI92" s="213"/>
      <c r="AJ92" s="213"/>
      <c r="AK92" s="213"/>
      <c r="AL92" s="213"/>
      <c r="AM92" s="213"/>
      <c r="AN92" s="215" t="s">
        <v>59</v>
      </c>
      <c r="AO92" s="213"/>
      <c r="AP92" s="216"/>
      <c r="AQ92" s="61" t="s">
        <v>60</v>
      </c>
      <c r="AR92" s="33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32"/>
    </row>
    <row r="93" spans="1:91" s="2" customFormat="1" ht="10.7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0">
        <f>ROUND(SUM(AG95:AG98),2)</f>
        <v>0</v>
      </c>
      <c r="AH94" s="220"/>
      <c r="AI94" s="220"/>
      <c r="AJ94" s="220"/>
      <c r="AK94" s="220"/>
      <c r="AL94" s="220"/>
      <c r="AM94" s="220"/>
      <c r="AN94" s="221">
        <f>SUM(AG94,AT94)</f>
        <v>0</v>
      </c>
      <c r="AO94" s="221"/>
      <c r="AP94" s="221"/>
      <c r="AQ94" s="72" t="s">
        <v>1</v>
      </c>
      <c r="AR94" s="68"/>
      <c r="AS94" s="73">
        <f>ROUND(SUM(AS95:AS98),2)</f>
        <v>0</v>
      </c>
      <c r="AT94" s="74">
        <f>ROUND(SUM(AV94:AW94),2)</f>
        <v>0</v>
      </c>
      <c r="AU94" s="75">
        <f>ROUND(SUM(AU95:AU98),5)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ROUND(SUM(AZ95:AZ98),2)</f>
        <v>0</v>
      </c>
      <c r="BA94" s="74">
        <f>ROUND(SUM(BA95:BA98),2)</f>
        <v>0</v>
      </c>
      <c r="BB94" s="74">
        <f>ROUND(SUM(BB95:BB98),2)</f>
        <v>0</v>
      </c>
      <c r="BC94" s="74">
        <f>ROUND(SUM(BC95:BC98),2)</f>
        <v>0</v>
      </c>
      <c r="BD94" s="76">
        <f>ROUND(SUM(BD95:BD98),2)</f>
        <v>0</v>
      </c>
      <c r="BS94" s="77" t="s">
        <v>74</v>
      </c>
      <c r="BT94" s="77" t="s">
        <v>75</v>
      </c>
      <c r="BU94" s="78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1" s="7" customFormat="1" ht="16.5" customHeight="1">
      <c r="A95" s="79" t="s">
        <v>79</v>
      </c>
      <c r="B95" s="80"/>
      <c r="C95" s="81"/>
      <c r="D95" s="217" t="s">
        <v>80</v>
      </c>
      <c r="E95" s="217"/>
      <c r="F95" s="217"/>
      <c r="G95" s="217"/>
      <c r="H95" s="217"/>
      <c r="I95" s="82"/>
      <c r="J95" s="217" t="s">
        <v>81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8">
        <f>'1 - Stavební část'!J30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83" t="s">
        <v>82</v>
      </c>
      <c r="AR95" s="80"/>
      <c r="AS95" s="84">
        <v>0</v>
      </c>
      <c r="AT95" s="85">
        <f>ROUND(SUM(AV95:AW95),2)</f>
        <v>0</v>
      </c>
      <c r="AU95" s="86">
        <f>'1 - Stavební část'!P134</f>
        <v>0</v>
      </c>
      <c r="AV95" s="85">
        <f>'1 - Stavební část'!J33</f>
        <v>0</v>
      </c>
      <c r="AW95" s="85">
        <f>'1 - Stavební část'!J34</f>
        <v>0</v>
      </c>
      <c r="AX95" s="85">
        <f>'1 - Stavební část'!J35</f>
        <v>0</v>
      </c>
      <c r="AY95" s="85">
        <f>'1 - Stavební část'!J36</f>
        <v>0</v>
      </c>
      <c r="AZ95" s="85">
        <f>'1 - Stavební část'!F33</f>
        <v>0</v>
      </c>
      <c r="BA95" s="85">
        <f>'1 - Stavební část'!F34</f>
        <v>0</v>
      </c>
      <c r="BB95" s="85">
        <f>'1 - Stavební část'!F35</f>
        <v>0</v>
      </c>
      <c r="BC95" s="85">
        <f>'1 - Stavební část'!F36</f>
        <v>0</v>
      </c>
      <c r="BD95" s="87">
        <f>'1 - Stavební část'!F37</f>
        <v>0</v>
      </c>
      <c r="BT95" s="88" t="s">
        <v>80</v>
      </c>
      <c r="BV95" s="88" t="s">
        <v>77</v>
      </c>
      <c r="BW95" s="88" t="s">
        <v>83</v>
      </c>
      <c r="BX95" s="88" t="s">
        <v>4</v>
      </c>
      <c r="CL95" s="88" t="s">
        <v>1</v>
      </c>
      <c r="CM95" s="88" t="s">
        <v>84</v>
      </c>
    </row>
    <row r="96" spans="1:91" s="7" customFormat="1" ht="16.5" customHeight="1">
      <c r="A96" s="79" t="s">
        <v>79</v>
      </c>
      <c r="B96" s="80"/>
      <c r="C96" s="81"/>
      <c r="D96" s="217" t="s">
        <v>84</v>
      </c>
      <c r="E96" s="217"/>
      <c r="F96" s="217"/>
      <c r="G96" s="217"/>
      <c r="H96" s="217"/>
      <c r="I96" s="82"/>
      <c r="J96" s="217" t="s">
        <v>85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8">
        <f>'2 - Zdravotní technika'!J30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83" t="s">
        <v>82</v>
      </c>
      <c r="AR96" s="80"/>
      <c r="AS96" s="84">
        <v>0</v>
      </c>
      <c r="AT96" s="85">
        <f>ROUND(SUM(AV96:AW96),2)</f>
        <v>0</v>
      </c>
      <c r="AU96" s="86">
        <f>'2 - Zdravotní technika'!P120</f>
        <v>0</v>
      </c>
      <c r="AV96" s="85">
        <f>'2 - Zdravotní technika'!J33</f>
        <v>0</v>
      </c>
      <c r="AW96" s="85">
        <f>'2 - Zdravotní technika'!J34</f>
        <v>0</v>
      </c>
      <c r="AX96" s="85">
        <f>'2 - Zdravotní technika'!J35</f>
        <v>0</v>
      </c>
      <c r="AY96" s="85">
        <f>'2 - Zdravotní technika'!J36</f>
        <v>0</v>
      </c>
      <c r="AZ96" s="85">
        <f>'2 - Zdravotní technika'!F33</f>
        <v>0</v>
      </c>
      <c r="BA96" s="85">
        <f>'2 - Zdravotní technika'!F34</f>
        <v>0</v>
      </c>
      <c r="BB96" s="85">
        <f>'2 - Zdravotní technika'!F35</f>
        <v>0</v>
      </c>
      <c r="BC96" s="85">
        <f>'2 - Zdravotní technika'!F36</f>
        <v>0</v>
      </c>
      <c r="BD96" s="87">
        <f>'2 - Zdravotní technika'!F37</f>
        <v>0</v>
      </c>
      <c r="BT96" s="88" t="s">
        <v>80</v>
      </c>
      <c r="BV96" s="88" t="s">
        <v>77</v>
      </c>
      <c r="BW96" s="88" t="s">
        <v>86</v>
      </c>
      <c r="BX96" s="88" t="s">
        <v>4</v>
      </c>
      <c r="CL96" s="88" t="s">
        <v>1</v>
      </c>
      <c r="CM96" s="88" t="s">
        <v>84</v>
      </c>
    </row>
    <row r="97" spans="1:91" s="7" customFormat="1" ht="16.5" customHeight="1">
      <c r="A97" s="79" t="s">
        <v>79</v>
      </c>
      <c r="B97" s="80"/>
      <c r="C97" s="81"/>
      <c r="D97" s="217" t="s">
        <v>87</v>
      </c>
      <c r="E97" s="217"/>
      <c r="F97" s="217"/>
      <c r="G97" s="217"/>
      <c r="H97" s="217"/>
      <c r="I97" s="82"/>
      <c r="J97" s="217" t="s">
        <v>88</v>
      </c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18">
        <f>'3 - Elektroinstalace'!J30</f>
        <v>0</v>
      </c>
      <c r="AH97" s="219"/>
      <c r="AI97" s="219"/>
      <c r="AJ97" s="219"/>
      <c r="AK97" s="219"/>
      <c r="AL97" s="219"/>
      <c r="AM97" s="219"/>
      <c r="AN97" s="218">
        <f>SUM(AG97,AT97)</f>
        <v>0</v>
      </c>
      <c r="AO97" s="219"/>
      <c r="AP97" s="219"/>
      <c r="AQ97" s="83" t="s">
        <v>82</v>
      </c>
      <c r="AR97" s="80"/>
      <c r="AS97" s="84">
        <v>0</v>
      </c>
      <c r="AT97" s="85">
        <f>ROUND(SUM(AV97:AW97),2)</f>
        <v>0</v>
      </c>
      <c r="AU97" s="86">
        <f>'3 - Elektroinstalace'!P122</f>
        <v>0</v>
      </c>
      <c r="AV97" s="85">
        <f>'3 - Elektroinstalace'!J33</f>
        <v>0</v>
      </c>
      <c r="AW97" s="85">
        <f>'3 - Elektroinstalace'!J34</f>
        <v>0</v>
      </c>
      <c r="AX97" s="85">
        <f>'3 - Elektroinstalace'!J35</f>
        <v>0</v>
      </c>
      <c r="AY97" s="85">
        <f>'3 - Elektroinstalace'!J36</f>
        <v>0</v>
      </c>
      <c r="AZ97" s="85">
        <f>'3 - Elektroinstalace'!F33</f>
        <v>0</v>
      </c>
      <c r="BA97" s="85">
        <f>'3 - Elektroinstalace'!F34</f>
        <v>0</v>
      </c>
      <c r="BB97" s="85">
        <f>'3 - Elektroinstalace'!F35</f>
        <v>0</v>
      </c>
      <c r="BC97" s="85">
        <f>'3 - Elektroinstalace'!F36</f>
        <v>0</v>
      </c>
      <c r="BD97" s="87">
        <f>'3 - Elektroinstalace'!F37</f>
        <v>0</v>
      </c>
      <c r="BT97" s="88" t="s">
        <v>80</v>
      </c>
      <c r="BV97" s="88" t="s">
        <v>77</v>
      </c>
      <c r="BW97" s="88" t="s">
        <v>89</v>
      </c>
      <c r="BX97" s="88" t="s">
        <v>4</v>
      </c>
      <c r="CL97" s="88" t="s">
        <v>1</v>
      </c>
      <c r="CM97" s="88" t="s">
        <v>84</v>
      </c>
    </row>
    <row r="98" spans="1:91" s="7" customFormat="1" ht="16.5" customHeight="1">
      <c r="A98" s="79" t="s">
        <v>79</v>
      </c>
      <c r="B98" s="80"/>
      <c r="C98" s="81"/>
      <c r="D98" s="217" t="s">
        <v>90</v>
      </c>
      <c r="E98" s="217"/>
      <c r="F98" s="217"/>
      <c r="G98" s="217"/>
      <c r="H98" s="217"/>
      <c r="I98" s="82"/>
      <c r="J98" s="217" t="s">
        <v>91</v>
      </c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17"/>
      <c r="Y98" s="217"/>
      <c r="Z98" s="217"/>
      <c r="AA98" s="217"/>
      <c r="AB98" s="217"/>
      <c r="AC98" s="217"/>
      <c r="AD98" s="217"/>
      <c r="AE98" s="217"/>
      <c r="AF98" s="217"/>
      <c r="AG98" s="218">
        <f>'4 - Vedjelší a ostatní ná...'!J30</f>
        <v>0</v>
      </c>
      <c r="AH98" s="219"/>
      <c r="AI98" s="219"/>
      <c r="AJ98" s="219"/>
      <c r="AK98" s="219"/>
      <c r="AL98" s="219"/>
      <c r="AM98" s="219"/>
      <c r="AN98" s="218">
        <f>SUM(AG98,AT98)</f>
        <v>0</v>
      </c>
      <c r="AO98" s="219"/>
      <c r="AP98" s="219"/>
      <c r="AQ98" s="83" t="s">
        <v>82</v>
      </c>
      <c r="AR98" s="80"/>
      <c r="AS98" s="89">
        <v>0</v>
      </c>
      <c r="AT98" s="90">
        <f>ROUND(SUM(AV98:AW98),2)</f>
        <v>0</v>
      </c>
      <c r="AU98" s="91">
        <f>'4 - Vedjelší a ostatní ná...'!P121</f>
        <v>0</v>
      </c>
      <c r="AV98" s="90">
        <f>'4 - Vedjelší a ostatní ná...'!J33</f>
        <v>0</v>
      </c>
      <c r="AW98" s="90">
        <f>'4 - Vedjelší a ostatní ná...'!J34</f>
        <v>0</v>
      </c>
      <c r="AX98" s="90">
        <f>'4 - Vedjelší a ostatní ná...'!J35</f>
        <v>0</v>
      </c>
      <c r="AY98" s="90">
        <f>'4 - Vedjelší a ostatní ná...'!J36</f>
        <v>0</v>
      </c>
      <c r="AZ98" s="90">
        <f>'4 - Vedjelší a ostatní ná...'!F33</f>
        <v>0</v>
      </c>
      <c r="BA98" s="90">
        <f>'4 - Vedjelší a ostatní ná...'!F34</f>
        <v>0</v>
      </c>
      <c r="BB98" s="90">
        <f>'4 - Vedjelší a ostatní ná...'!F35</f>
        <v>0</v>
      </c>
      <c r="BC98" s="90">
        <f>'4 - Vedjelší a ostatní ná...'!F36</f>
        <v>0</v>
      </c>
      <c r="BD98" s="92">
        <f>'4 - Vedjelší a ostatní ná...'!F37</f>
        <v>0</v>
      </c>
      <c r="BT98" s="88" t="s">
        <v>80</v>
      </c>
      <c r="BV98" s="88" t="s">
        <v>77</v>
      </c>
      <c r="BW98" s="88" t="s">
        <v>92</v>
      </c>
      <c r="BX98" s="88" t="s">
        <v>4</v>
      </c>
      <c r="CL98" s="88" t="s">
        <v>1</v>
      </c>
      <c r="CM98" s="88" t="s">
        <v>84</v>
      </c>
    </row>
    <row r="99" spans="1:91" s="2" customFormat="1" ht="30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1" s="2" customFormat="1" ht="7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1 - Stavební část'!C2" display="/" xr:uid="{00000000-0004-0000-0000-000000000000}"/>
    <hyperlink ref="A96" location="'2 - Zdravotní technika'!C2" display="/" xr:uid="{00000000-0004-0000-0000-000001000000}"/>
    <hyperlink ref="A97" location="'3 - Elektroinstalace'!C2" display="/" xr:uid="{00000000-0004-0000-0000-000002000000}"/>
    <hyperlink ref="A98" location="'4 - Vedjelší a ostatní ná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54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83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5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15</v>
      </c>
      <c r="L6" s="20"/>
    </row>
    <row r="7" spans="1:46" s="1" customFormat="1" ht="16.5" customHeight="1">
      <c r="B7" s="20"/>
      <c r="E7" s="242" t="str">
        <f>'Rekapitulace stavby'!K6</f>
        <v>Rekonstrukce dekontaminační místnosti a umývárny OKM</v>
      </c>
      <c r="F7" s="243"/>
      <c r="G7" s="243"/>
      <c r="H7" s="243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3" t="s">
        <v>95</v>
      </c>
      <c r="F9" s="244"/>
      <c r="G9" s="244"/>
      <c r="H9" s="24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24. 5. 2022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2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5" t="str">
        <f>'Rekapitulace stavby'!E14</f>
        <v>Vyplň údaj</v>
      </c>
      <c r="F18" s="225"/>
      <c r="G18" s="225"/>
      <c r="H18" s="225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30</v>
      </c>
      <c r="F21" s="32"/>
      <c r="G21" s="32"/>
      <c r="H21" s="32"/>
      <c r="I21" s="2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30" t="s">
        <v>1</v>
      </c>
      <c r="F27" s="230"/>
      <c r="G27" s="230"/>
      <c r="H27" s="23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3"/>
      <c r="C30" s="32"/>
      <c r="D30" s="97" t="s">
        <v>35</v>
      </c>
      <c r="E30" s="32"/>
      <c r="F30" s="32"/>
      <c r="G30" s="32"/>
      <c r="H30" s="32"/>
      <c r="I30" s="32"/>
      <c r="J30" s="71">
        <f>ROUND(J134,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36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39</v>
      </c>
      <c r="E33" s="27" t="s">
        <v>40</v>
      </c>
      <c r="F33" s="99">
        <f>ROUND((SUM(BE134:BE353)),  2)</f>
        <v>0</v>
      </c>
      <c r="G33" s="32"/>
      <c r="H33" s="32"/>
      <c r="I33" s="100">
        <v>0.21</v>
      </c>
      <c r="J33" s="99">
        <f>ROUND(((SUM(BE134:BE353))*I33),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41</v>
      </c>
      <c r="F34" s="99">
        <f>ROUND((SUM(BF134:BF353)),  2)</f>
        <v>0</v>
      </c>
      <c r="G34" s="32"/>
      <c r="H34" s="32"/>
      <c r="I34" s="100">
        <v>0.15</v>
      </c>
      <c r="J34" s="99">
        <f>ROUND(((SUM(BF134:BF353))*I34),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42</v>
      </c>
      <c r="F35" s="99">
        <f>ROUND((SUM(BG134:BG353)),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43</v>
      </c>
      <c r="F36" s="99">
        <f>ROUND((SUM(BH134:BH353)),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44</v>
      </c>
      <c r="F37" s="99">
        <f>ROUND((SUM(BI134:BI353)),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3"/>
      <c r="C39" s="101"/>
      <c r="D39" s="102" t="s">
        <v>45</v>
      </c>
      <c r="E39" s="60"/>
      <c r="F39" s="60"/>
      <c r="G39" s="103" t="s">
        <v>46</v>
      </c>
      <c r="H39" s="104" t="s">
        <v>47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0">
      <c r="B51" s="20"/>
      <c r="L51" s="20"/>
    </row>
    <row r="52" spans="1:31" ht="10">
      <c r="B52" s="20"/>
      <c r="L52" s="20"/>
    </row>
    <row r="53" spans="1:31" ht="10">
      <c r="B53" s="20"/>
      <c r="L53" s="20"/>
    </row>
    <row r="54" spans="1:31" ht="10">
      <c r="B54" s="20"/>
      <c r="L54" s="20"/>
    </row>
    <row r="55" spans="1:31" ht="10">
      <c r="B55" s="20"/>
      <c r="L55" s="20"/>
    </row>
    <row r="56" spans="1:31" ht="10">
      <c r="B56" s="20"/>
      <c r="L56" s="20"/>
    </row>
    <row r="57" spans="1:31" ht="10">
      <c r="B57" s="20"/>
      <c r="L57" s="20"/>
    </row>
    <row r="58" spans="1:31" ht="10">
      <c r="B58" s="20"/>
      <c r="L58" s="20"/>
    </row>
    <row r="59" spans="1:31" ht="10">
      <c r="B59" s="20"/>
      <c r="L59" s="20"/>
    </row>
    <row r="60" spans="1:31" ht="10">
      <c r="B60" s="20"/>
      <c r="L60" s="20"/>
    </row>
    <row r="61" spans="1:31" s="2" customFormat="1" ht="12.5">
      <c r="A61" s="32"/>
      <c r="B61" s="33"/>
      <c r="C61" s="32"/>
      <c r="D61" s="45" t="s">
        <v>50</v>
      </c>
      <c r="E61" s="35"/>
      <c r="F61" s="107" t="s">
        <v>51</v>
      </c>
      <c r="G61" s="45" t="s">
        <v>50</v>
      </c>
      <c r="H61" s="35"/>
      <c r="I61" s="35"/>
      <c r="J61" s="108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">
      <c r="B62" s="20"/>
      <c r="L62" s="20"/>
    </row>
    <row r="63" spans="1:31" ht="10">
      <c r="B63" s="20"/>
      <c r="L63" s="20"/>
    </row>
    <row r="64" spans="1:31" ht="10">
      <c r="B64" s="20"/>
      <c r="L64" s="20"/>
    </row>
    <row r="65" spans="1:31" s="2" customFormat="1" ht="13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">
      <c r="B66" s="20"/>
      <c r="L66" s="20"/>
    </row>
    <row r="67" spans="1:31" ht="10">
      <c r="B67" s="20"/>
      <c r="L67" s="20"/>
    </row>
    <row r="68" spans="1:31" ht="10">
      <c r="B68" s="20"/>
      <c r="L68" s="20"/>
    </row>
    <row r="69" spans="1:31" ht="10">
      <c r="B69" s="20"/>
      <c r="L69" s="20"/>
    </row>
    <row r="70" spans="1:31" ht="10">
      <c r="B70" s="20"/>
      <c r="L70" s="20"/>
    </row>
    <row r="71" spans="1:31" ht="10">
      <c r="B71" s="20"/>
      <c r="L71" s="20"/>
    </row>
    <row r="72" spans="1:31" ht="10">
      <c r="B72" s="20"/>
      <c r="L72" s="20"/>
    </row>
    <row r="73" spans="1:31" ht="10">
      <c r="B73" s="20"/>
      <c r="L73" s="20"/>
    </row>
    <row r="74" spans="1:31" ht="10">
      <c r="B74" s="20"/>
      <c r="L74" s="20"/>
    </row>
    <row r="75" spans="1:31" ht="10">
      <c r="B75" s="20"/>
      <c r="L75" s="20"/>
    </row>
    <row r="76" spans="1:31" s="2" customFormat="1" ht="12.5">
      <c r="A76" s="32"/>
      <c r="B76" s="33"/>
      <c r="C76" s="32"/>
      <c r="D76" s="45" t="s">
        <v>50</v>
      </c>
      <c r="E76" s="35"/>
      <c r="F76" s="107" t="s">
        <v>51</v>
      </c>
      <c r="G76" s="45" t="s">
        <v>50</v>
      </c>
      <c r="H76" s="35"/>
      <c r="I76" s="35"/>
      <c r="J76" s="108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2" t="str">
        <f>E7</f>
        <v>Rekonstrukce dekontaminační místnosti a umývárny OKM</v>
      </c>
      <c r="F85" s="243"/>
      <c r="G85" s="243"/>
      <c r="H85" s="24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3" t="str">
        <f>E9</f>
        <v>1 - Stavební část</v>
      </c>
      <c r="F87" s="244"/>
      <c r="G87" s="244"/>
      <c r="H87" s="24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Pardubice</v>
      </c>
      <c r="G89" s="32"/>
      <c r="H89" s="32"/>
      <c r="I89" s="27" t="s">
        <v>21</v>
      </c>
      <c r="J89" s="55" t="str">
        <f>IF(J12="","",J12)</f>
        <v>24. 5. 2022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65" customHeight="1">
      <c r="A91" s="32"/>
      <c r="B91" s="33"/>
      <c r="C91" s="27" t="s">
        <v>23</v>
      </c>
      <c r="D91" s="32"/>
      <c r="E91" s="32"/>
      <c r="F91" s="25" t="str">
        <f>E15</f>
        <v>Nemocnice Pardubického kraje, a.s.</v>
      </c>
      <c r="G91" s="32"/>
      <c r="H91" s="32"/>
      <c r="I91" s="27" t="s">
        <v>29</v>
      </c>
      <c r="J91" s="30" t="str">
        <f>E21</f>
        <v>astalon s.r.o., Pardubice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J134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2:12" s="9" customFormat="1" ht="25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J135</f>
        <v>0</v>
      </c>
      <c r="L97" s="112"/>
    </row>
    <row r="98" spans="2:12" s="10" customFormat="1" ht="19.899999999999999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J136</f>
        <v>0</v>
      </c>
      <c r="L98" s="116"/>
    </row>
    <row r="99" spans="2:12" s="10" customFormat="1" ht="19.899999999999999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J140</f>
        <v>0</v>
      </c>
      <c r="L99" s="116"/>
    </row>
    <row r="100" spans="2:12" s="10" customFormat="1" ht="19.899999999999999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J186</f>
        <v>0</v>
      </c>
      <c r="L100" s="116"/>
    </row>
    <row r="101" spans="2:12" s="10" customFormat="1" ht="19.899999999999999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J219</f>
        <v>0</v>
      </c>
      <c r="L101" s="116"/>
    </row>
    <row r="102" spans="2:12" s="10" customFormat="1" ht="19.899999999999999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J225</f>
        <v>0</v>
      </c>
      <c r="L102" s="116"/>
    </row>
    <row r="103" spans="2:12" s="9" customFormat="1" ht="25" customHeight="1">
      <c r="B103" s="112"/>
      <c r="D103" s="113" t="s">
        <v>107</v>
      </c>
      <c r="E103" s="114"/>
      <c r="F103" s="114"/>
      <c r="G103" s="114"/>
      <c r="H103" s="114"/>
      <c r="I103" s="114"/>
      <c r="J103" s="115">
        <f>J227</f>
        <v>0</v>
      </c>
      <c r="L103" s="112"/>
    </row>
    <row r="104" spans="2:12" s="10" customFormat="1" ht="19.899999999999999" customHeight="1">
      <c r="B104" s="116"/>
      <c r="D104" s="117" t="s">
        <v>108</v>
      </c>
      <c r="E104" s="118"/>
      <c r="F104" s="118"/>
      <c r="G104" s="118"/>
      <c r="H104" s="118"/>
      <c r="I104" s="118"/>
      <c r="J104" s="119">
        <f>J228</f>
        <v>0</v>
      </c>
      <c r="L104" s="116"/>
    </row>
    <row r="105" spans="2:12" s="10" customFormat="1" ht="19.899999999999999" customHeight="1">
      <c r="B105" s="116"/>
      <c r="D105" s="117" t="s">
        <v>109</v>
      </c>
      <c r="E105" s="118"/>
      <c r="F105" s="118"/>
      <c r="G105" s="118"/>
      <c r="H105" s="118"/>
      <c r="I105" s="118"/>
      <c r="J105" s="119">
        <f>J256</f>
        <v>0</v>
      </c>
      <c r="L105" s="116"/>
    </row>
    <row r="106" spans="2:12" s="10" customFormat="1" ht="19.899999999999999" customHeight="1">
      <c r="B106" s="116"/>
      <c r="D106" s="117" t="s">
        <v>110</v>
      </c>
      <c r="E106" s="118"/>
      <c r="F106" s="118"/>
      <c r="G106" s="118"/>
      <c r="H106" s="118"/>
      <c r="I106" s="118"/>
      <c r="J106" s="119">
        <f>J258</f>
        <v>0</v>
      </c>
      <c r="L106" s="116"/>
    </row>
    <row r="107" spans="2:12" s="10" customFormat="1" ht="19.899999999999999" customHeight="1">
      <c r="B107" s="116"/>
      <c r="D107" s="117" t="s">
        <v>111</v>
      </c>
      <c r="E107" s="118"/>
      <c r="F107" s="118"/>
      <c r="G107" s="118"/>
      <c r="H107" s="118"/>
      <c r="I107" s="118"/>
      <c r="J107" s="119">
        <f>J268</f>
        <v>0</v>
      </c>
      <c r="L107" s="116"/>
    </row>
    <row r="108" spans="2:12" s="10" customFormat="1" ht="19.899999999999999" customHeight="1">
      <c r="B108" s="116"/>
      <c r="D108" s="117" t="s">
        <v>112</v>
      </c>
      <c r="E108" s="118"/>
      <c r="F108" s="118"/>
      <c r="G108" s="118"/>
      <c r="H108" s="118"/>
      <c r="I108" s="118"/>
      <c r="J108" s="119">
        <f>J270</f>
        <v>0</v>
      </c>
      <c r="L108" s="116"/>
    </row>
    <row r="109" spans="2:12" s="10" customFormat="1" ht="19.899999999999999" customHeight="1">
      <c r="B109" s="116"/>
      <c r="D109" s="117" t="s">
        <v>113</v>
      </c>
      <c r="E109" s="118"/>
      <c r="F109" s="118"/>
      <c r="G109" s="118"/>
      <c r="H109" s="118"/>
      <c r="I109" s="118"/>
      <c r="J109" s="119">
        <f>J275</f>
        <v>0</v>
      </c>
      <c r="L109" s="116"/>
    </row>
    <row r="110" spans="2:12" s="10" customFormat="1" ht="19.899999999999999" customHeight="1">
      <c r="B110" s="116"/>
      <c r="D110" s="117" t="s">
        <v>114</v>
      </c>
      <c r="E110" s="118"/>
      <c r="F110" s="118"/>
      <c r="G110" s="118"/>
      <c r="H110" s="118"/>
      <c r="I110" s="118"/>
      <c r="J110" s="119">
        <f>J296</f>
        <v>0</v>
      </c>
      <c r="L110" s="116"/>
    </row>
    <row r="111" spans="2:12" s="10" customFormat="1" ht="19.899999999999999" customHeight="1">
      <c r="B111" s="116"/>
      <c r="D111" s="117" t="s">
        <v>115</v>
      </c>
      <c r="E111" s="118"/>
      <c r="F111" s="118"/>
      <c r="G111" s="118"/>
      <c r="H111" s="118"/>
      <c r="I111" s="118"/>
      <c r="J111" s="119">
        <f>J300</f>
        <v>0</v>
      </c>
      <c r="L111" s="116"/>
    </row>
    <row r="112" spans="2:12" s="10" customFormat="1" ht="19.899999999999999" customHeight="1">
      <c r="B112" s="116"/>
      <c r="D112" s="117" t="s">
        <v>116</v>
      </c>
      <c r="E112" s="118"/>
      <c r="F112" s="118"/>
      <c r="G112" s="118"/>
      <c r="H112" s="118"/>
      <c r="I112" s="118"/>
      <c r="J112" s="119">
        <f>J317</f>
        <v>0</v>
      </c>
      <c r="L112" s="116"/>
    </row>
    <row r="113" spans="1:31" s="10" customFormat="1" ht="19.899999999999999" customHeight="1">
      <c r="B113" s="116"/>
      <c r="D113" s="117" t="s">
        <v>117</v>
      </c>
      <c r="E113" s="118"/>
      <c r="F113" s="118"/>
      <c r="G113" s="118"/>
      <c r="H113" s="118"/>
      <c r="I113" s="118"/>
      <c r="J113" s="119">
        <f>J339</f>
        <v>0</v>
      </c>
      <c r="L113" s="116"/>
    </row>
    <row r="114" spans="1:31" s="10" customFormat="1" ht="19.899999999999999" customHeight="1">
      <c r="B114" s="116"/>
      <c r="D114" s="117" t="s">
        <v>118</v>
      </c>
      <c r="E114" s="118"/>
      <c r="F114" s="118"/>
      <c r="G114" s="118"/>
      <c r="H114" s="118"/>
      <c r="I114" s="118"/>
      <c r="J114" s="119">
        <f>J341</f>
        <v>0</v>
      </c>
      <c r="L114" s="116"/>
    </row>
    <row r="115" spans="1:31" s="2" customFormat="1" ht="21.7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7" customHeight="1">
      <c r="A116" s="32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20" spans="1:31" s="2" customFormat="1" ht="7" customHeight="1">
      <c r="A120" s="32"/>
      <c r="B120" s="49"/>
      <c r="C120" s="50"/>
      <c r="D120" s="50"/>
      <c r="E120" s="50"/>
      <c r="F120" s="50"/>
      <c r="G120" s="50"/>
      <c r="H120" s="50"/>
      <c r="I120" s="50"/>
      <c r="J120" s="50"/>
      <c r="K120" s="50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25" customHeight="1">
      <c r="A121" s="32"/>
      <c r="B121" s="33"/>
      <c r="C121" s="21" t="s">
        <v>119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7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15</v>
      </c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6.5" customHeight="1">
      <c r="A124" s="32"/>
      <c r="B124" s="33"/>
      <c r="C124" s="32"/>
      <c r="D124" s="32"/>
      <c r="E124" s="242" t="str">
        <f>E7</f>
        <v>Rekonstrukce dekontaminační místnosti a umývárny OKM</v>
      </c>
      <c r="F124" s="243"/>
      <c r="G124" s="243"/>
      <c r="H124" s="243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94</v>
      </c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6.5" customHeight="1">
      <c r="A126" s="32"/>
      <c r="B126" s="33"/>
      <c r="C126" s="32"/>
      <c r="D126" s="32"/>
      <c r="E126" s="203" t="str">
        <f>E9</f>
        <v>1 - Stavební část</v>
      </c>
      <c r="F126" s="244"/>
      <c r="G126" s="244"/>
      <c r="H126" s="244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7" customHeight="1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2" customHeight="1">
      <c r="A128" s="32"/>
      <c r="B128" s="33"/>
      <c r="C128" s="27" t="s">
        <v>19</v>
      </c>
      <c r="D128" s="32"/>
      <c r="E128" s="32"/>
      <c r="F128" s="25" t="str">
        <f>F12</f>
        <v>Pardubice</v>
      </c>
      <c r="G128" s="32"/>
      <c r="H128" s="32"/>
      <c r="I128" s="27" t="s">
        <v>21</v>
      </c>
      <c r="J128" s="55" t="str">
        <f>IF(J12="","",J12)</f>
        <v>24. 5. 2022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7" customHeight="1">
      <c r="A129" s="32"/>
      <c r="B129" s="33"/>
      <c r="C129" s="32"/>
      <c r="D129" s="32"/>
      <c r="E129" s="32"/>
      <c r="F129" s="32"/>
      <c r="G129" s="32"/>
      <c r="H129" s="32"/>
      <c r="I129" s="3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25.65" customHeight="1">
      <c r="A130" s="32"/>
      <c r="B130" s="33"/>
      <c r="C130" s="27" t="s">
        <v>23</v>
      </c>
      <c r="D130" s="32"/>
      <c r="E130" s="32"/>
      <c r="F130" s="25" t="str">
        <f>E15</f>
        <v>Nemocnice Pardubického kraje, a.s.</v>
      </c>
      <c r="G130" s="32"/>
      <c r="H130" s="32"/>
      <c r="I130" s="27" t="s">
        <v>29</v>
      </c>
      <c r="J130" s="30" t="str">
        <f>E21</f>
        <v>astalon s.r.o., Pardubice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5.15" customHeight="1">
      <c r="A131" s="32"/>
      <c r="B131" s="33"/>
      <c r="C131" s="27" t="s">
        <v>27</v>
      </c>
      <c r="D131" s="32"/>
      <c r="E131" s="32"/>
      <c r="F131" s="25" t="str">
        <f>IF(E18="","",E18)</f>
        <v>Vyplň údaj</v>
      </c>
      <c r="G131" s="32"/>
      <c r="H131" s="32"/>
      <c r="I131" s="27" t="s">
        <v>32</v>
      </c>
      <c r="J131" s="30" t="str">
        <f>E24</f>
        <v xml:space="preserve"> </v>
      </c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0.25" customHeight="1">
      <c r="A132" s="32"/>
      <c r="B132" s="33"/>
      <c r="C132" s="32"/>
      <c r="D132" s="32"/>
      <c r="E132" s="32"/>
      <c r="F132" s="32"/>
      <c r="G132" s="32"/>
      <c r="H132" s="32"/>
      <c r="I132" s="3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11" customFormat="1" ht="29.25" customHeight="1">
      <c r="A133" s="120"/>
      <c r="B133" s="121"/>
      <c r="C133" s="122" t="s">
        <v>120</v>
      </c>
      <c r="D133" s="123" t="s">
        <v>60</v>
      </c>
      <c r="E133" s="123" t="s">
        <v>56</v>
      </c>
      <c r="F133" s="123" t="s">
        <v>57</v>
      </c>
      <c r="G133" s="123" t="s">
        <v>121</v>
      </c>
      <c r="H133" s="123" t="s">
        <v>122</v>
      </c>
      <c r="I133" s="123" t="s">
        <v>123</v>
      </c>
      <c r="J133" s="123" t="s">
        <v>98</v>
      </c>
      <c r="K133" s="124" t="s">
        <v>124</v>
      </c>
      <c r="L133" s="125"/>
      <c r="M133" s="62" t="s">
        <v>1</v>
      </c>
      <c r="N133" s="63" t="s">
        <v>39</v>
      </c>
      <c r="O133" s="63" t="s">
        <v>125</v>
      </c>
      <c r="P133" s="63" t="s">
        <v>126</v>
      </c>
      <c r="Q133" s="63" t="s">
        <v>127</v>
      </c>
      <c r="R133" s="63" t="s">
        <v>128</v>
      </c>
      <c r="S133" s="63" t="s">
        <v>129</v>
      </c>
      <c r="T133" s="64" t="s">
        <v>130</v>
      </c>
      <c r="U133" s="120"/>
      <c r="V133" s="120"/>
      <c r="W133" s="120"/>
      <c r="X133" s="120"/>
      <c r="Y133" s="120"/>
      <c r="Z133" s="120"/>
      <c r="AA133" s="120"/>
      <c r="AB133" s="120"/>
      <c r="AC133" s="120"/>
      <c r="AD133" s="120"/>
      <c r="AE133" s="120"/>
    </row>
    <row r="134" spans="1:65" s="2" customFormat="1" ht="22.75" customHeight="1">
      <c r="A134" s="32"/>
      <c r="B134" s="33"/>
      <c r="C134" s="69" t="s">
        <v>131</v>
      </c>
      <c r="D134" s="32"/>
      <c r="E134" s="32"/>
      <c r="F134" s="32"/>
      <c r="G134" s="32"/>
      <c r="H134" s="32"/>
      <c r="I134" s="32"/>
      <c r="J134" s="126">
        <f>BK134</f>
        <v>0</v>
      </c>
      <c r="K134" s="32"/>
      <c r="L134" s="33"/>
      <c r="M134" s="65"/>
      <c r="N134" s="56"/>
      <c r="O134" s="66"/>
      <c r="P134" s="127">
        <f>P135+P227</f>
        <v>0</v>
      </c>
      <c r="Q134" s="66"/>
      <c r="R134" s="127">
        <f>R135+R227</f>
        <v>25.523901289999998</v>
      </c>
      <c r="S134" s="66"/>
      <c r="T134" s="128">
        <f>T135+T227</f>
        <v>24.698193379999996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74</v>
      </c>
      <c r="AU134" s="17" t="s">
        <v>100</v>
      </c>
      <c r="BK134" s="129">
        <f>BK135+BK227</f>
        <v>0</v>
      </c>
    </row>
    <row r="135" spans="1:65" s="12" customFormat="1" ht="25.9" customHeight="1">
      <c r="B135" s="130"/>
      <c r="D135" s="131" t="s">
        <v>74</v>
      </c>
      <c r="E135" s="132" t="s">
        <v>132</v>
      </c>
      <c r="F135" s="132" t="s">
        <v>133</v>
      </c>
      <c r="I135" s="133"/>
      <c r="J135" s="134">
        <f>BK135</f>
        <v>0</v>
      </c>
      <c r="L135" s="130"/>
      <c r="M135" s="135"/>
      <c r="N135" s="136"/>
      <c r="O135" s="136"/>
      <c r="P135" s="137">
        <f>P136+P140+P186+P219+P225</f>
        <v>0</v>
      </c>
      <c r="Q135" s="136"/>
      <c r="R135" s="137">
        <f>R136+R140+R186+R219+R225</f>
        <v>21.544749419999999</v>
      </c>
      <c r="S135" s="136"/>
      <c r="T135" s="138">
        <f>T136+T140+T186+T219+T225</f>
        <v>24.264073999999997</v>
      </c>
      <c r="AR135" s="131" t="s">
        <v>80</v>
      </c>
      <c r="AT135" s="139" t="s">
        <v>74</v>
      </c>
      <c r="AU135" s="139" t="s">
        <v>75</v>
      </c>
      <c r="AY135" s="131" t="s">
        <v>134</v>
      </c>
      <c r="BK135" s="140">
        <f>BK136+BK140+BK186+BK219+BK225</f>
        <v>0</v>
      </c>
    </row>
    <row r="136" spans="1:65" s="12" customFormat="1" ht="22.75" customHeight="1">
      <c r="B136" s="130"/>
      <c r="D136" s="131" t="s">
        <v>74</v>
      </c>
      <c r="E136" s="141" t="s">
        <v>87</v>
      </c>
      <c r="F136" s="141" t="s">
        <v>135</v>
      </c>
      <c r="I136" s="133"/>
      <c r="J136" s="142">
        <f>BK136</f>
        <v>0</v>
      </c>
      <c r="L136" s="130"/>
      <c r="M136" s="135"/>
      <c r="N136" s="136"/>
      <c r="O136" s="136"/>
      <c r="P136" s="137">
        <f>SUM(P137:P139)</f>
        <v>0</v>
      </c>
      <c r="Q136" s="136"/>
      <c r="R136" s="137">
        <f>SUM(R137:R139)</f>
        <v>0.66311700000000007</v>
      </c>
      <c r="S136" s="136"/>
      <c r="T136" s="138">
        <f>SUM(T137:T139)</f>
        <v>0</v>
      </c>
      <c r="AR136" s="131" t="s">
        <v>80</v>
      </c>
      <c r="AT136" s="139" t="s">
        <v>74</v>
      </c>
      <c r="AU136" s="139" t="s">
        <v>80</v>
      </c>
      <c r="AY136" s="131" t="s">
        <v>134</v>
      </c>
      <c r="BK136" s="140">
        <f>SUM(BK137:BK139)</f>
        <v>0</v>
      </c>
    </row>
    <row r="137" spans="1:65" s="2" customFormat="1" ht="37.75" customHeight="1">
      <c r="A137" s="32"/>
      <c r="B137" s="143"/>
      <c r="C137" s="144" t="s">
        <v>80</v>
      </c>
      <c r="D137" s="144" t="s">
        <v>136</v>
      </c>
      <c r="E137" s="145" t="s">
        <v>137</v>
      </c>
      <c r="F137" s="146" t="s">
        <v>138</v>
      </c>
      <c r="G137" s="147" t="s">
        <v>139</v>
      </c>
      <c r="H137" s="148">
        <v>4.55</v>
      </c>
      <c r="I137" s="149"/>
      <c r="J137" s="150">
        <f>ROUND(I137*H137,2)</f>
        <v>0</v>
      </c>
      <c r="K137" s="146" t="s">
        <v>140</v>
      </c>
      <c r="L137" s="33"/>
      <c r="M137" s="151" t="s">
        <v>1</v>
      </c>
      <c r="N137" s="152" t="s">
        <v>40</v>
      </c>
      <c r="O137" s="58"/>
      <c r="P137" s="153">
        <f>O137*H137</f>
        <v>0</v>
      </c>
      <c r="Q137" s="153">
        <v>0.14574000000000001</v>
      </c>
      <c r="R137" s="153">
        <f>Q137*H137</f>
        <v>0.66311700000000007</v>
      </c>
      <c r="S137" s="153">
        <v>0</v>
      </c>
      <c r="T137" s="15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5" t="s">
        <v>90</v>
      </c>
      <c r="AT137" s="155" t="s">
        <v>136</v>
      </c>
      <c r="AU137" s="155" t="s">
        <v>84</v>
      </c>
      <c r="AY137" s="17" t="s">
        <v>134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7" t="s">
        <v>80</v>
      </c>
      <c r="BK137" s="156">
        <f>ROUND(I137*H137,2)</f>
        <v>0</v>
      </c>
      <c r="BL137" s="17" t="s">
        <v>90</v>
      </c>
      <c r="BM137" s="155" t="s">
        <v>141</v>
      </c>
    </row>
    <row r="138" spans="1:65" s="13" customFormat="1" ht="10">
      <c r="B138" s="157"/>
      <c r="D138" s="158" t="s">
        <v>142</v>
      </c>
      <c r="E138" s="159" t="s">
        <v>1</v>
      </c>
      <c r="F138" s="160" t="s">
        <v>143</v>
      </c>
      <c r="H138" s="159" t="s">
        <v>1</v>
      </c>
      <c r="I138" s="161"/>
      <c r="L138" s="157"/>
      <c r="M138" s="162"/>
      <c r="N138" s="163"/>
      <c r="O138" s="163"/>
      <c r="P138" s="163"/>
      <c r="Q138" s="163"/>
      <c r="R138" s="163"/>
      <c r="S138" s="163"/>
      <c r="T138" s="164"/>
      <c r="AT138" s="159" t="s">
        <v>142</v>
      </c>
      <c r="AU138" s="159" t="s">
        <v>84</v>
      </c>
      <c r="AV138" s="13" t="s">
        <v>80</v>
      </c>
      <c r="AW138" s="13" t="s">
        <v>31</v>
      </c>
      <c r="AX138" s="13" t="s">
        <v>75</v>
      </c>
      <c r="AY138" s="159" t="s">
        <v>134</v>
      </c>
    </row>
    <row r="139" spans="1:65" s="14" customFormat="1" ht="10">
      <c r="B139" s="165"/>
      <c r="D139" s="158" t="s">
        <v>142</v>
      </c>
      <c r="E139" s="166" t="s">
        <v>1</v>
      </c>
      <c r="F139" s="167" t="s">
        <v>144</v>
      </c>
      <c r="H139" s="168">
        <v>4.55</v>
      </c>
      <c r="I139" s="169"/>
      <c r="L139" s="165"/>
      <c r="M139" s="170"/>
      <c r="N139" s="171"/>
      <c r="O139" s="171"/>
      <c r="P139" s="171"/>
      <c r="Q139" s="171"/>
      <c r="R139" s="171"/>
      <c r="S139" s="171"/>
      <c r="T139" s="172"/>
      <c r="AT139" s="166" t="s">
        <v>142</v>
      </c>
      <c r="AU139" s="166" t="s">
        <v>84</v>
      </c>
      <c r="AV139" s="14" t="s">
        <v>84</v>
      </c>
      <c r="AW139" s="14" t="s">
        <v>31</v>
      </c>
      <c r="AX139" s="14" t="s">
        <v>80</v>
      </c>
      <c r="AY139" s="166" t="s">
        <v>134</v>
      </c>
    </row>
    <row r="140" spans="1:65" s="12" customFormat="1" ht="22.75" customHeight="1">
      <c r="B140" s="130"/>
      <c r="D140" s="131" t="s">
        <v>74</v>
      </c>
      <c r="E140" s="141" t="s">
        <v>145</v>
      </c>
      <c r="F140" s="141" t="s">
        <v>146</v>
      </c>
      <c r="I140" s="133"/>
      <c r="J140" s="142">
        <f>BK140</f>
        <v>0</v>
      </c>
      <c r="L140" s="130"/>
      <c r="M140" s="135"/>
      <c r="N140" s="136"/>
      <c r="O140" s="136"/>
      <c r="P140" s="137">
        <f>SUM(P141:P185)</f>
        <v>0</v>
      </c>
      <c r="Q140" s="136"/>
      <c r="R140" s="137">
        <f>SUM(R141:R185)</f>
        <v>20.87370542</v>
      </c>
      <c r="S140" s="136"/>
      <c r="T140" s="138">
        <f>SUM(T141:T185)</f>
        <v>0</v>
      </c>
      <c r="AR140" s="131" t="s">
        <v>80</v>
      </c>
      <c r="AT140" s="139" t="s">
        <v>74</v>
      </c>
      <c r="AU140" s="139" t="s">
        <v>80</v>
      </c>
      <c r="AY140" s="131" t="s">
        <v>134</v>
      </c>
      <c r="BK140" s="140">
        <f>SUM(BK141:BK185)</f>
        <v>0</v>
      </c>
    </row>
    <row r="141" spans="1:65" s="2" customFormat="1" ht="37.75" customHeight="1">
      <c r="A141" s="32"/>
      <c r="B141" s="143"/>
      <c r="C141" s="144" t="s">
        <v>84</v>
      </c>
      <c r="D141" s="144" t="s">
        <v>136</v>
      </c>
      <c r="E141" s="145" t="s">
        <v>147</v>
      </c>
      <c r="F141" s="146" t="s">
        <v>148</v>
      </c>
      <c r="G141" s="147" t="s">
        <v>139</v>
      </c>
      <c r="H141" s="148">
        <v>38.49</v>
      </c>
      <c r="I141" s="149"/>
      <c r="J141" s="150">
        <f>ROUND(I141*H141,2)</f>
        <v>0</v>
      </c>
      <c r="K141" s="146" t="s">
        <v>140</v>
      </c>
      <c r="L141" s="33"/>
      <c r="M141" s="151" t="s">
        <v>1</v>
      </c>
      <c r="N141" s="152" t="s">
        <v>40</v>
      </c>
      <c r="O141" s="58"/>
      <c r="P141" s="153">
        <f>O141*H141</f>
        <v>0</v>
      </c>
      <c r="Q141" s="153">
        <v>9.1999999999999998E-3</v>
      </c>
      <c r="R141" s="153">
        <f>Q141*H141</f>
        <v>0.35410800000000003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90</v>
      </c>
      <c r="AT141" s="155" t="s">
        <v>136</v>
      </c>
      <c r="AU141" s="155" t="s">
        <v>84</v>
      </c>
      <c r="AY141" s="17" t="s">
        <v>134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80</v>
      </c>
      <c r="BK141" s="156">
        <f>ROUND(I141*H141,2)</f>
        <v>0</v>
      </c>
      <c r="BL141" s="17" t="s">
        <v>90</v>
      </c>
      <c r="BM141" s="155" t="s">
        <v>149</v>
      </c>
    </row>
    <row r="142" spans="1:65" s="13" customFormat="1" ht="10">
      <c r="B142" s="157"/>
      <c r="D142" s="158" t="s">
        <v>142</v>
      </c>
      <c r="E142" s="159" t="s">
        <v>1</v>
      </c>
      <c r="F142" s="160" t="s">
        <v>150</v>
      </c>
      <c r="H142" s="159" t="s">
        <v>1</v>
      </c>
      <c r="I142" s="161"/>
      <c r="L142" s="157"/>
      <c r="M142" s="162"/>
      <c r="N142" s="163"/>
      <c r="O142" s="163"/>
      <c r="P142" s="163"/>
      <c r="Q142" s="163"/>
      <c r="R142" s="163"/>
      <c r="S142" s="163"/>
      <c r="T142" s="164"/>
      <c r="AT142" s="159" t="s">
        <v>142</v>
      </c>
      <c r="AU142" s="159" t="s">
        <v>84</v>
      </c>
      <c r="AV142" s="13" t="s">
        <v>80</v>
      </c>
      <c r="AW142" s="13" t="s">
        <v>31</v>
      </c>
      <c r="AX142" s="13" t="s">
        <v>75</v>
      </c>
      <c r="AY142" s="159" t="s">
        <v>134</v>
      </c>
    </row>
    <row r="143" spans="1:65" s="14" customFormat="1" ht="10">
      <c r="B143" s="165"/>
      <c r="D143" s="158" t="s">
        <v>142</v>
      </c>
      <c r="E143" s="166" t="s">
        <v>1</v>
      </c>
      <c r="F143" s="167" t="s">
        <v>151</v>
      </c>
      <c r="H143" s="168">
        <v>38.49</v>
      </c>
      <c r="I143" s="169"/>
      <c r="L143" s="165"/>
      <c r="M143" s="170"/>
      <c r="N143" s="171"/>
      <c r="O143" s="171"/>
      <c r="P143" s="171"/>
      <c r="Q143" s="171"/>
      <c r="R143" s="171"/>
      <c r="S143" s="171"/>
      <c r="T143" s="172"/>
      <c r="AT143" s="166" t="s">
        <v>142</v>
      </c>
      <c r="AU143" s="166" t="s">
        <v>84</v>
      </c>
      <c r="AV143" s="14" t="s">
        <v>84</v>
      </c>
      <c r="AW143" s="14" t="s">
        <v>31</v>
      </c>
      <c r="AX143" s="14" t="s">
        <v>80</v>
      </c>
      <c r="AY143" s="166" t="s">
        <v>134</v>
      </c>
    </row>
    <row r="144" spans="1:65" s="2" customFormat="1" ht="24.15" customHeight="1">
      <c r="A144" s="32"/>
      <c r="B144" s="143"/>
      <c r="C144" s="144" t="s">
        <v>87</v>
      </c>
      <c r="D144" s="144" t="s">
        <v>136</v>
      </c>
      <c r="E144" s="145" t="s">
        <v>152</v>
      </c>
      <c r="F144" s="146" t="s">
        <v>153</v>
      </c>
      <c r="G144" s="147" t="s">
        <v>139</v>
      </c>
      <c r="H144" s="148">
        <v>9.8000000000000007</v>
      </c>
      <c r="I144" s="149"/>
      <c r="J144" s="150">
        <f>ROUND(I144*H144,2)</f>
        <v>0</v>
      </c>
      <c r="K144" s="146" t="s">
        <v>140</v>
      </c>
      <c r="L144" s="33"/>
      <c r="M144" s="151" t="s">
        <v>1</v>
      </c>
      <c r="N144" s="152" t="s">
        <v>40</v>
      </c>
      <c r="O144" s="58"/>
      <c r="P144" s="153">
        <f>O144*H144</f>
        <v>0</v>
      </c>
      <c r="Q144" s="153">
        <v>4.3800000000000002E-3</v>
      </c>
      <c r="R144" s="153">
        <f>Q144*H144</f>
        <v>4.2924000000000004E-2</v>
      </c>
      <c r="S144" s="153">
        <v>0</v>
      </c>
      <c r="T144" s="15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90</v>
      </c>
      <c r="AT144" s="155" t="s">
        <v>136</v>
      </c>
      <c r="AU144" s="155" t="s">
        <v>84</v>
      </c>
      <c r="AY144" s="17" t="s">
        <v>134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80</v>
      </c>
      <c r="BK144" s="156">
        <f>ROUND(I144*H144,2)</f>
        <v>0</v>
      </c>
      <c r="BL144" s="17" t="s">
        <v>90</v>
      </c>
      <c r="BM144" s="155" t="s">
        <v>154</v>
      </c>
    </row>
    <row r="145" spans="1:65" s="13" customFormat="1" ht="10">
      <c r="B145" s="157"/>
      <c r="D145" s="158" t="s">
        <v>142</v>
      </c>
      <c r="E145" s="159" t="s">
        <v>1</v>
      </c>
      <c r="F145" s="160" t="s">
        <v>143</v>
      </c>
      <c r="H145" s="159" t="s">
        <v>1</v>
      </c>
      <c r="I145" s="161"/>
      <c r="L145" s="157"/>
      <c r="M145" s="162"/>
      <c r="N145" s="163"/>
      <c r="O145" s="163"/>
      <c r="P145" s="163"/>
      <c r="Q145" s="163"/>
      <c r="R145" s="163"/>
      <c r="S145" s="163"/>
      <c r="T145" s="164"/>
      <c r="AT145" s="159" t="s">
        <v>142</v>
      </c>
      <c r="AU145" s="159" t="s">
        <v>84</v>
      </c>
      <c r="AV145" s="13" t="s">
        <v>80</v>
      </c>
      <c r="AW145" s="13" t="s">
        <v>31</v>
      </c>
      <c r="AX145" s="13" t="s">
        <v>75</v>
      </c>
      <c r="AY145" s="159" t="s">
        <v>134</v>
      </c>
    </row>
    <row r="146" spans="1:65" s="13" customFormat="1" ht="10">
      <c r="B146" s="157"/>
      <c r="D146" s="158" t="s">
        <v>142</v>
      </c>
      <c r="E146" s="159" t="s">
        <v>1</v>
      </c>
      <c r="F146" s="160" t="s">
        <v>155</v>
      </c>
      <c r="H146" s="159" t="s">
        <v>1</v>
      </c>
      <c r="I146" s="161"/>
      <c r="L146" s="157"/>
      <c r="M146" s="162"/>
      <c r="N146" s="163"/>
      <c r="O146" s="163"/>
      <c r="P146" s="163"/>
      <c r="Q146" s="163"/>
      <c r="R146" s="163"/>
      <c r="S146" s="163"/>
      <c r="T146" s="164"/>
      <c r="AT146" s="159" t="s">
        <v>142</v>
      </c>
      <c r="AU146" s="159" t="s">
        <v>84</v>
      </c>
      <c r="AV146" s="13" t="s">
        <v>80</v>
      </c>
      <c r="AW146" s="13" t="s">
        <v>31</v>
      </c>
      <c r="AX146" s="13" t="s">
        <v>75</v>
      </c>
      <c r="AY146" s="159" t="s">
        <v>134</v>
      </c>
    </row>
    <row r="147" spans="1:65" s="14" customFormat="1" ht="10">
      <c r="B147" s="165"/>
      <c r="D147" s="158" t="s">
        <v>142</v>
      </c>
      <c r="E147" s="166" t="s">
        <v>1</v>
      </c>
      <c r="F147" s="167" t="s">
        <v>156</v>
      </c>
      <c r="H147" s="168">
        <v>9.4499999999999993</v>
      </c>
      <c r="I147" s="169"/>
      <c r="L147" s="165"/>
      <c r="M147" s="170"/>
      <c r="N147" s="171"/>
      <c r="O147" s="171"/>
      <c r="P147" s="171"/>
      <c r="Q147" s="171"/>
      <c r="R147" s="171"/>
      <c r="S147" s="171"/>
      <c r="T147" s="172"/>
      <c r="AT147" s="166" t="s">
        <v>142</v>
      </c>
      <c r="AU147" s="166" t="s">
        <v>84</v>
      </c>
      <c r="AV147" s="14" t="s">
        <v>84</v>
      </c>
      <c r="AW147" s="14" t="s">
        <v>31</v>
      </c>
      <c r="AX147" s="14" t="s">
        <v>75</v>
      </c>
      <c r="AY147" s="166" t="s">
        <v>134</v>
      </c>
    </row>
    <row r="148" spans="1:65" s="14" customFormat="1" ht="10">
      <c r="B148" s="165"/>
      <c r="D148" s="158" t="s">
        <v>142</v>
      </c>
      <c r="E148" s="166" t="s">
        <v>1</v>
      </c>
      <c r="F148" s="167" t="s">
        <v>157</v>
      </c>
      <c r="H148" s="168">
        <v>0.35</v>
      </c>
      <c r="I148" s="169"/>
      <c r="L148" s="165"/>
      <c r="M148" s="170"/>
      <c r="N148" s="171"/>
      <c r="O148" s="171"/>
      <c r="P148" s="171"/>
      <c r="Q148" s="171"/>
      <c r="R148" s="171"/>
      <c r="S148" s="171"/>
      <c r="T148" s="172"/>
      <c r="AT148" s="166" t="s">
        <v>142</v>
      </c>
      <c r="AU148" s="166" t="s">
        <v>84</v>
      </c>
      <c r="AV148" s="14" t="s">
        <v>84</v>
      </c>
      <c r="AW148" s="14" t="s">
        <v>31</v>
      </c>
      <c r="AX148" s="14" t="s">
        <v>75</v>
      </c>
      <c r="AY148" s="166" t="s">
        <v>134</v>
      </c>
    </row>
    <row r="149" spans="1:65" s="15" customFormat="1" ht="10">
      <c r="B149" s="173"/>
      <c r="D149" s="158" t="s">
        <v>142</v>
      </c>
      <c r="E149" s="174" t="s">
        <v>1</v>
      </c>
      <c r="F149" s="175" t="s">
        <v>158</v>
      </c>
      <c r="H149" s="176">
        <v>9.7999999999999989</v>
      </c>
      <c r="I149" s="177"/>
      <c r="L149" s="173"/>
      <c r="M149" s="178"/>
      <c r="N149" s="179"/>
      <c r="O149" s="179"/>
      <c r="P149" s="179"/>
      <c r="Q149" s="179"/>
      <c r="R149" s="179"/>
      <c r="S149" s="179"/>
      <c r="T149" s="180"/>
      <c r="AT149" s="174" t="s">
        <v>142</v>
      </c>
      <c r="AU149" s="174" t="s">
        <v>84</v>
      </c>
      <c r="AV149" s="15" t="s">
        <v>90</v>
      </c>
      <c r="AW149" s="15" t="s">
        <v>31</v>
      </c>
      <c r="AX149" s="15" t="s">
        <v>80</v>
      </c>
      <c r="AY149" s="174" t="s">
        <v>134</v>
      </c>
    </row>
    <row r="150" spans="1:65" s="2" customFormat="1" ht="24.15" customHeight="1">
      <c r="A150" s="32"/>
      <c r="B150" s="143"/>
      <c r="C150" s="144" t="s">
        <v>90</v>
      </c>
      <c r="D150" s="144" t="s">
        <v>136</v>
      </c>
      <c r="E150" s="145" t="s">
        <v>159</v>
      </c>
      <c r="F150" s="146" t="s">
        <v>160</v>
      </c>
      <c r="G150" s="147" t="s">
        <v>139</v>
      </c>
      <c r="H150" s="148">
        <v>51.526000000000003</v>
      </c>
      <c r="I150" s="149"/>
      <c r="J150" s="150">
        <f>ROUND(I150*H150,2)</f>
        <v>0</v>
      </c>
      <c r="K150" s="146" t="s">
        <v>140</v>
      </c>
      <c r="L150" s="33"/>
      <c r="M150" s="151" t="s">
        <v>1</v>
      </c>
      <c r="N150" s="152" t="s">
        <v>40</v>
      </c>
      <c r="O150" s="58"/>
      <c r="P150" s="153">
        <f>O150*H150</f>
        <v>0</v>
      </c>
      <c r="Q150" s="153">
        <v>1.54E-2</v>
      </c>
      <c r="R150" s="153">
        <f>Q150*H150</f>
        <v>0.79350040000000011</v>
      </c>
      <c r="S150" s="153">
        <v>0</v>
      </c>
      <c r="T150" s="15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5" t="s">
        <v>90</v>
      </c>
      <c r="AT150" s="155" t="s">
        <v>136</v>
      </c>
      <c r="AU150" s="155" t="s">
        <v>84</v>
      </c>
      <c r="AY150" s="17" t="s">
        <v>134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7" t="s">
        <v>80</v>
      </c>
      <c r="BK150" s="156">
        <f>ROUND(I150*H150,2)</f>
        <v>0</v>
      </c>
      <c r="BL150" s="17" t="s">
        <v>90</v>
      </c>
      <c r="BM150" s="155" t="s">
        <v>161</v>
      </c>
    </row>
    <row r="151" spans="1:65" s="13" customFormat="1" ht="10">
      <c r="B151" s="157"/>
      <c r="D151" s="158" t="s">
        <v>142</v>
      </c>
      <c r="E151" s="159" t="s">
        <v>1</v>
      </c>
      <c r="F151" s="160" t="s">
        <v>143</v>
      </c>
      <c r="H151" s="159" t="s">
        <v>1</v>
      </c>
      <c r="I151" s="161"/>
      <c r="L151" s="157"/>
      <c r="M151" s="162"/>
      <c r="N151" s="163"/>
      <c r="O151" s="163"/>
      <c r="P151" s="163"/>
      <c r="Q151" s="163"/>
      <c r="R151" s="163"/>
      <c r="S151" s="163"/>
      <c r="T151" s="164"/>
      <c r="AT151" s="159" t="s">
        <v>142</v>
      </c>
      <c r="AU151" s="159" t="s">
        <v>84</v>
      </c>
      <c r="AV151" s="13" t="s">
        <v>80</v>
      </c>
      <c r="AW151" s="13" t="s">
        <v>31</v>
      </c>
      <c r="AX151" s="13" t="s">
        <v>75</v>
      </c>
      <c r="AY151" s="159" t="s">
        <v>134</v>
      </c>
    </row>
    <row r="152" spans="1:65" s="13" customFormat="1" ht="10">
      <c r="B152" s="157"/>
      <c r="D152" s="158" t="s">
        <v>142</v>
      </c>
      <c r="E152" s="159" t="s">
        <v>1</v>
      </c>
      <c r="F152" s="160" t="s">
        <v>162</v>
      </c>
      <c r="H152" s="159" t="s">
        <v>1</v>
      </c>
      <c r="I152" s="161"/>
      <c r="L152" s="157"/>
      <c r="M152" s="162"/>
      <c r="N152" s="163"/>
      <c r="O152" s="163"/>
      <c r="P152" s="163"/>
      <c r="Q152" s="163"/>
      <c r="R152" s="163"/>
      <c r="S152" s="163"/>
      <c r="T152" s="164"/>
      <c r="AT152" s="159" t="s">
        <v>142</v>
      </c>
      <c r="AU152" s="159" t="s">
        <v>84</v>
      </c>
      <c r="AV152" s="13" t="s">
        <v>80</v>
      </c>
      <c r="AW152" s="13" t="s">
        <v>31</v>
      </c>
      <c r="AX152" s="13" t="s">
        <v>75</v>
      </c>
      <c r="AY152" s="159" t="s">
        <v>134</v>
      </c>
    </row>
    <row r="153" spans="1:65" s="14" customFormat="1" ht="10">
      <c r="B153" s="165"/>
      <c r="D153" s="158" t="s">
        <v>142</v>
      </c>
      <c r="E153" s="166" t="s">
        <v>1</v>
      </c>
      <c r="F153" s="167" t="s">
        <v>163</v>
      </c>
      <c r="H153" s="168">
        <v>16.913</v>
      </c>
      <c r="I153" s="169"/>
      <c r="L153" s="165"/>
      <c r="M153" s="170"/>
      <c r="N153" s="171"/>
      <c r="O153" s="171"/>
      <c r="P153" s="171"/>
      <c r="Q153" s="171"/>
      <c r="R153" s="171"/>
      <c r="S153" s="171"/>
      <c r="T153" s="172"/>
      <c r="AT153" s="166" t="s">
        <v>142</v>
      </c>
      <c r="AU153" s="166" t="s">
        <v>84</v>
      </c>
      <c r="AV153" s="14" t="s">
        <v>84</v>
      </c>
      <c r="AW153" s="14" t="s">
        <v>31</v>
      </c>
      <c r="AX153" s="14" t="s">
        <v>75</v>
      </c>
      <c r="AY153" s="166" t="s">
        <v>134</v>
      </c>
    </row>
    <row r="154" spans="1:65" s="14" customFormat="1" ht="10">
      <c r="B154" s="165"/>
      <c r="D154" s="158" t="s">
        <v>142</v>
      </c>
      <c r="E154" s="166" t="s">
        <v>1</v>
      </c>
      <c r="F154" s="167" t="s">
        <v>164</v>
      </c>
      <c r="H154" s="168">
        <v>34.613</v>
      </c>
      <c r="I154" s="169"/>
      <c r="L154" s="165"/>
      <c r="M154" s="170"/>
      <c r="N154" s="171"/>
      <c r="O154" s="171"/>
      <c r="P154" s="171"/>
      <c r="Q154" s="171"/>
      <c r="R154" s="171"/>
      <c r="S154" s="171"/>
      <c r="T154" s="172"/>
      <c r="AT154" s="166" t="s">
        <v>142</v>
      </c>
      <c r="AU154" s="166" t="s">
        <v>84</v>
      </c>
      <c r="AV154" s="14" t="s">
        <v>84</v>
      </c>
      <c r="AW154" s="14" t="s">
        <v>31</v>
      </c>
      <c r="AX154" s="14" t="s">
        <v>75</v>
      </c>
      <c r="AY154" s="166" t="s">
        <v>134</v>
      </c>
    </row>
    <row r="155" spans="1:65" s="15" customFormat="1" ht="10">
      <c r="B155" s="173"/>
      <c r="D155" s="158" t="s">
        <v>142</v>
      </c>
      <c r="E155" s="174" t="s">
        <v>1</v>
      </c>
      <c r="F155" s="175" t="s">
        <v>158</v>
      </c>
      <c r="H155" s="176">
        <v>51.525999999999996</v>
      </c>
      <c r="I155" s="177"/>
      <c r="L155" s="173"/>
      <c r="M155" s="178"/>
      <c r="N155" s="179"/>
      <c r="O155" s="179"/>
      <c r="P155" s="179"/>
      <c r="Q155" s="179"/>
      <c r="R155" s="179"/>
      <c r="S155" s="179"/>
      <c r="T155" s="180"/>
      <c r="AT155" s="174" t="s">
        <v>142</v>
      </c>
      <c r="AU155" s="174" t="s">
        <v>84</v>
      </c>
      <c r="AV155" s="15" t="s">
        <v>90</v>
      </c>
      <c r="AW155" s="15" t="s">
        <v>31</v>
      </c>
      <c r="AX155" s="15" t="s">
        <v>80</v>
      </c>
      <c r="AY155" s="174" t="s">
        <v>134</v>
      </c>
    </row>
    <row r="156" spans="1:65" s="2" customFormat="1" ht="37.75" customHeight="1">
      <c r="A156" s="32"/>
      <c r="B156" s="143"/>
      <c r="C156" s="144" t="s">
        <v>165</v>
      </c>
      <c r="D156" s="144" t="s">
        <v>136</v>
      </c>
      <c r="E156" s="145" t="s">
        <v>166</v>
      </c>
      <c r="F156" s="146" t="s">
        <v>167</v>
      </c>
      <c r="G156" s="147" t="s">
        <v>139</v>
      </c>
      <c r="H156" s="148">
        <v>32.973999999999997</v>
      </c>
      <c r="I156" s="149"/>
      <c r="J156" s="150">
        <f>ROUND(I156*H156,2)</f>
        <v>0</v>
      </c>
      <c r="K156" s="146" t="s">
        <v>140</v>
      </c>
      <c r="L156" s="33"/>
      <c r="M156" s="151" t="s">
        <v>1</v>
      </c>
      <c r="N156" s="152" t="s">
        <v>40</v>
      </c>
      <c r="O156" s="58"/>
      <c r="P156" s="153">
        <f>O156*H156</f>
        <v>0</v>
      </c>
      <c r="Q156" s="153">
        <v>1.9699999999999999E-2</v>
      </c>
      <c r="R156" s="153">
        <f>Q156*H156</f>
        <v>0.64958779999999994</v>
      </c>
      <c r="S156" s="153">
        <v>0</v>
      </c>
      <c r="T156" s="15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90</v>
      </c>
      <c r="AT156" s="155" t="s">
        <v>136</v>
      </c>
      <c r="AU156" s="155" t="s">
        <v>84</v>
      </c>
      <c r="AY156" s="17" t="s">
        <v>134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7" t="s">
        <v>80</v>
      </c>
      <c r="BK156" s="156">
        <f>ROUND(I156*H156,2)</f>
        <v>0</v>
      </c>
      <c r="BL156" s="17" t="s">
        <v>90</v>
      </c>
      <c r="BM156" s="155" t="s">
        <v>168</v>
      </c>
    </row>
    <row r="157" spans="1:65" s="13" customFormat="1" ht="10">
      <c r="B157" s="157"/>
      <c r="D157" s="158" t="s">
        <v>142</v>
      </c>
      <c r="E157" s="159" t="s">
        <v>1</v>
      </c>
      <c r="F157" s="160" t="s">
        <v>143</v>
      </c>
      <c r="H157" s="159" t="s">
        <v>1</v>
      </c>
      <c r="I157" s="161"/>
      <c r="L157" s="157"/>
      <c r="M157" s="162"/>
      <c r="N157" s="163"/>
      <c r="O157" s="163"/>
      <c r="P157" s="163"/>
      <c r="Q157" s="163"/>
      <c r="R157" s="163"/>
      <c r="S157" s="163"/>
      <c r="T157" s="164"/>
      <c r="AT157" s="159" t="s">
        <v>142</v>
      </c>
      <c r="AU157" s="159" t="s">
        <v>84</v>
      </c>
      <c r="AV157" s="13" t="s">
        <v>80</v>
      </c>
      <c r="AW157" s="13" t="s">
        <v>31</v>
      </c>
      <c r="AX157" s="13" t="s">
        <v>75</v>
      </c>
      <c r="AY157" s="159" t="s">
        <v>134</v>
      </c>
    </row>
    <row r="158" spans="1:65" s="14" customFormat="1" ht="10">
      <c r="B158" s="165"/>
      <c r="D158" s="158" t="s">
        <v>142</v>
      </c>
      <c r="E158" s="166" t="s">
        <v>1</v>
      </c>
      <c r="F158" s="167" t="s">
        <v>169</v>
      </c>
      <c r="H158" s="168">
        <v>14.127000000000001</v>
      </c>
      <c r="I158" s="169"/>
      <c r="L158" s="165"/>
      <c r="M158" s="170"/>
      <c r="N158" s="171"/>
      <c r="O158" s="171"/>
      <c r="P158" s="171"/>
      <c r="Q158" s="171"/>
      <c r="R158" s="171"/>
      <c r="S158" s="171"/>
      <c r="T158" s="172"/>
      <c r="AT158" s="166" t="s">
        <v>142</v>
      </c>
      <c r="AU158" s="166" t="s">
        <v>84</v>
      </c>
      <c r="AV158" s="14" t="s">
        <v>84</v>
      </c>
      <c r="AW158" s="14" t="s">
        <v>31</v>
      </c>
      <c r="AX158" s="14" t="s">
        <v>75</v>
      </c>
      <c r="AY158" s="166" t="s">
        <v>134</v>
      </c>
    </row>
    <row r="159" spans="1:65" s="14" customFormat="1" ht="20">
      <c r="B159" s="165"/>
      <c r="D159" s="158" t="s">
        <v>142</v>
      </c>
      <c r="E159" s="166" t="s">
        <v>1</v>
      </c>
      <c r="F159" s="167" t="s">
        <v>170</v>
      </c>
      <c r="H159" s="168">
        <v>18.847000000000001</v>
      </c>
      <c r="I159" s="169"/>
      <c r="L159" s="165"/>
      <c r="M159" s="170"/>
      <c r="N159" s="171"/>
      <c r="O159" s="171"/>
      <c r="P159" s="171"/>
      <c r="Q159" s="171"/>
      <c r="R159" s="171"/>
      <c r="S159" s="171"/>
      <c r="T159" s="172"/>
      <c r="AT159" s="166" t="s">
        <v>142</v>
      </c>
      <c r="AU159" s="166" t="s">
        <v>84</v>
      </c>
      <c r="AV159" s="14" t="s">
        <v>84</v>
      </c>
      <c r="AW159" s="14" t="s">
        <v>31</v>
      </c>
      <c r="AX159" s="14" t="s">
        <v>75</v>
      </c>
      <c r="AY159" s="166" t="s">
        <v>134</v>
      </c>
    </row>
    <row r="160" spans="1:65" s="15" customFormat="1" ht="10">
      <c r="B160" s="173"/>
      <c r="D160" s="158" t="s">
        <v>142</v>
      </c>
      <c r="E160" s="174" t="s">
        <v>1</v>
      </c>
      <c r="F160" s="175" t="s">
        <v>158</v>
      </c>
      <c r="H160" s="176">
        <v>32.974000000000004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142</v>
      </c>
      <c r="AU160" s="174" t="s">
        <v>84</v>
      </c>
      <c r="AV160" s="15" t="s">
        <v>90</v>
      </c>
      <c r="AW160" s="15" t="s">
        <v>31</v>
      </c>
      <c r="AX160" s="15" t="s">
        <v>80</v>
      </c>
      <c r="AY160" s="174" t="s">
        <v>134</v>
      </c>
    </row>
    <row r="161" spans="1:65" s="2" customFormat="1" ht="24.15" customHeight="1">
      <c r="A161" s="32"/>
      <c r="B161" s="143"/>
      <c r="C161" s="144" t="s">
        <v>145</v>
      </c>
      <c r="D161" s="144" t="s">
        <v>136</v>
      </c>
      <c r="E161" s="145" t="s">
        <v>171</v>
      </c>
      <c r="F161" s="146" t="s">
        <v>172</v>
      </c>
      <c r="G161" s="147" t="s">
        <v>139</v>
      </c>
      <c r="H161" s="148">
        <v>2.84</v>
      </c>
      <c r="I161" s="149"/>
      <c r="J161" s="150">
        <f>ROUND(I161*H161,2)</f>
        <v>0</v>
      </c>
      <c r="K161" s="146" t="s">
        <v>140</v>
      </c>
      <c r="L161" s="33"/>
      <c r="M161" s="151" t="s">
        <v>1</v>
      </c>
      <c r="N161" s="152" t="s">
        <v>40</v>
      </c>
      <c r="O161" s="58"/>
      <c r="P161" s="153">
        <f>O161*H161</f>
        <v>0</v>
      </c>
      <c r="Q161" s="153">
        <v>3.1E-4</v>
      </c>
      <c r="R161" s="153">
        <f>Q161*H161</f>
        <v>8.8039999999999993E-4</v>
      </c>
      <c r="S161" s="153">
        <v>0</v>
      </c>
      <c r="T161" s="15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90</v>
      </c>
      <c r="AT161" s="155" t="s">
        <v>136</v>
      </c>
      <c r="AU161" s="155" t="s">
        <v>84</v>
      </c>
      <c r="AY161" s="17" t="s">
        <v>134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80</v>
      </c>
      <c r="BK161" s="156">
        <f>ROUND(I161*H161,2)</f>
        <v>0</v>
      </c>
      <c r="BL161" s="17" t="s">
        <v>90</v>
      </c>
      <c r="BM161" s="155" t="s">
        <v>173</v>
      </c>
    </row>
    <row r="162" spans="1:65" s="13" customFormat="1" ht="10">
      <c r="B162" s="157"/>
      <c r="D162" s="158" t="s">
        <v>142</v>
      </c>
      <c r="E162" s="159" t="s">
        <v>1</v>
      </c>
      <c r="F162" s="160" t="s">
        <v>174</v>
      </c>
      <c r="H162" s="159" t="s">
        <v>1</v>
      </c>
      <c r="I162" s="161"/>
      <c r="L162" s="157"/>
      <c r="M162" s="162"/>
      <c r="N162" s="163"/>
      <c r="O162" s="163"/>
      <c r="P162" s="163"/>
      <c r="Q162" s="163"/>
      <c r="R162" s="163"/>
      <c r="S162" s="163"/>
      <c r="T162" s="164"/>
      <c r="AT162" s="159" t="s">
        <v>142</v>
      </c>
      <c r="AU162" s="159" t="s">
        <v>84</v>
      </c>
      <c r="AV162" s="13" t="s">
        <v>80</v>
      </c>
      <c r="AW162" s="13" t="s">
        <v>31</v>
      </c>
      <c r="AX162" s="13" t="s">
        <v>75</v>
      </c>
      <c r="AY162" s="159" t="s">
        <v>134</v>
      </c>
    </row>
    <row r="163" spans="1:65" s="14" customFormat="1" ht="10">
      <c r="B163" s="165"/>
      <c r="D163" s="158" t="s">
        <v>142</v>
      </c>
      <c r="E163" s="166" t="s">
        <v>1</v>
      </c>
      <c r="F163" s="167" t="s">
        <v>175</v>
      </c>
      <c r="H163" s="168">
        <v>2.84</v>
      </c>
      <c r="I163" s="169"/>
      <c r="L163" s="165"/>
      <c r="M163" s="170"/>
      <c r="N163" s="171"/>
      <c r="O163" s="171"/>
      <c r="P163" s="171"/>
      <c r="Q163" s="171"/>
      <c r="R163" s="171"/>
      <c r="S163" s="171"/>
      <c r="T163" s="172"/>
      <c r="AT163" s="166" t="s">
        <v>142</v>
      </c>
      <c r="AU163" s="166" t="s">
        <v>84</v>
      </c>
      <c r="AV163" s="14" t="s">
        <v>84</v>
      </c>
      <c r="AW163" s="14" t="s">
        <v>31</v>
      </c>
      <c r="AX163" s="14" t="s">
        <v>80</v>
      </c>
      <c r="AY163" s="166" t="s">
        <v>134</v>
      </c>
    </row>
    <row r="164" spans="1:65" s="2" customFormat="1" ht="24.15" customHeight="1">
      <c r="A164" s="32"/>
      <c r="B164" s="143"/>
      <c r="C164" s="144" t="s">
        <v>176</v>
      </c>
      <c r="D164" s="144" t="s">
        <v>136</v>
      </c>
      <c r="E164" s="145" t="s">
        <v>177</v>
      </c>
      <c r="F164" s="146" t="s">
        <v>178</v>
      </c>
      <c r="G164" s="147" t="s">
        <v>139</v>
      </c>
      <c r="H164" s="148">
        <v>20.091000000000001</v>
      </c>
      <c r="I164" s="149"/>
      <c r="J164" s="150">
        <f>ROUND(I164*H164,2)</f>
        <v>0</v>
      </c>
      <c r="K164" s="146" t="s">
        <v>140</v>
      </c>
      <c r="L164" s="33"/>
      <c r="M164" s="151" t="s">
        <v>1</v>
      </c>
      <c r="N164" s="152" t="s">
        <v>40</v>
      </c>
      <c r="O164" s="58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5" t="s">
        <v>90</v>
      </c>
      <c r="AT164" s="155" t="s">
        <v>136</v>
      </c>
      <c r="AU164" s="155" t="s">
        <v>84</v>
      </c>
      <c r="AY164" s="17" t="s">
        <v>134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7" t="s">
        <v>80</v>
      </c>
      <c r="BK164" s="156">
        <f>ROUND(I164*H164,2)</f>
        <v>0</v>
      </c>
      <c r="BL164" s="17" t="s">
        <v>90</v>
      </c>
      <c r="BM164" s="155" t="s">
        <v>179</v>
      </c>
    </row>
    <row r="165" spans="1:65" s="13" customFormat="1" ht="10">
      <c r="B165" s="157"/>
      <c r="D165" s="158" t="s">
        <v>142</v>
      </c>
      <c r="E165" s="159" t="s">
        <v>1</v>
      </c>
      <c r="F165" s="160" t="s">
        <v>180</v>
      </c>
      <c r="H165" s="159" t="s">
        <v>1</v>
      </c>
      <c r="I165" s="161"/>
      <c r="L165" s="157"/>
      <c r="M165" s="162"/>
      <c r="N165" s="163"/>
      <c r="O165" s="163"/>
      <c r="P165" s="163"/>
      <c r="Q165" s="163"/>
      <c r="R165" s="163"/>
      <c r="S165" s="163"/>
      <c r="T165" s="164"/>
      <c r="AT165" s="159" t="s">
        <v>142</v>
      </c>
      <c r="AU165" s="159" t="s">
        <v>84</v>
      </c>
      <c r="AV165" s="13" t="s">
        <v>80</v>
      </c>
      <c r="AW165" s="13" t="s">
        <v>31</v>
      </c>
      <c r="AX165" s="13" t="s">
        <v>75</v>
      </c>
      <c r="AY165" s="159" t="s">
        <v>134</v>
      </c>
    </row>
    <row r="166" spans="1:65" s="14" customFormat="1" ht="10">
      <c r="B166" s="165"/>
      <c r="D166" s="158" t="s">
        <v>142</v>
      </c>
      <c r="E166" s="166" t="s">
        <v>1</v>
      </c>
      <c r="F166" s="167" t="s">
        <v>181</v>
      </c>
      <c r="H166" s="168">
        <v>12.64</v>
      </c>
      <c r="I166" s="169"/>
      <c r="L166" s="165"/>
      <c r="M166" s="170"/>
      <c r="N166" s="171"/>
      <c r="O166" s="171"/>
      <c r="P166" s="171"/>
      <c r="Q166" s="171"/>
      <c r="R166" s="171"/>
      <c r="S166" s="171"/>
      <c r="T166" s="172"/>
      <c r="AT166" s="166" t="s">
        <v>142</v>
      </c>
      <c r="AU166" s="166" t="s">
        <v>84</v>
      </c>
      <c r="AV166" s="14" t="s">
        <v>84</v>
      </c>
      <c r="AW166" s="14" t="s">
        <v>31</v>
      </c>
      <c r="AX166" s="14" t="s">
        <v>75</v>
      </c>
      <c r="AY166" s="166" t="s">
        <v>134</v>
      </c>
    </row>
    <row r="167" spans="1:65" s="14" customFormat="1" ht="10">
      <c r="B167" s="165"/>
      <c r="D167" s="158" t="s">
        <v>142</v>
      </c>
      <c r="E167" s="166" t="s">
        <v>1</v>
      </c>
      <c r="F167" s="167" t="s">
        <v>182</v>
      </c>
      <c r="H167" s="168">
        <v>7.4509999999999996</v>
      </c>
      <c r="I167" s="169"/>
      <c r="L167" s="165"/>
      <c r="M167" s="170"/>
      <c r="N167" s="171"/>
      <c r="O167" s="171"/>
      <c r="P167" s="171"/>
      <c r="Q167" s="171"/>
      <c r="R167" s="171"/>
      <c r="S167" s="171"/>
      <c r="T167" s="172"/>
      <c r="AT167" s="166" t="s">
        <v>142</v>
      </c>
      <c r="AU167" s="166" t="s">
        <v>84</v>
      </c>
      <c r="AV167" s="14" t="s">
        <v>84</v>
      </c>
      <c r="AW167" s="14" t="s">
        <v>31</v>
      </c>
      <c r="AX167" s="14" t="s">
        <v>75</v>
      </c>
      <c r="AY167" s="166" t="s">
        <v>134</v>
      </c>
    </row>
    <row r="168" spans="1:65" s="15" customFormat="1" ht="10">
      <c r="B168" s="173"/>
      <c r="D168" s="158" t="s">
        <v>142</v>
      </c>
      <c r="E168" s="174" t="s">
        <v>1</v>
      </c>
      <c r="F168" s="175" t="s">
        <v>158</v>
      </c>
      <c r="H168" s="176">
        <v>20.091000000000001</v>
      </c>
      <c r="I168" s="177"/>
      <c r="L168" s="173"/>
      <c r="M168" s="178"/>
      <c r="N168" s="179"/>
      <c r="O168" s="179"/>
      <c r="P168" s="179"/>
      <c r="Q168" s="179"/>
      <c r="R168" s="179"/>
      <c r="S168" s="179"/>
      <c r="T168" s="180"/>
      <c r="AT168" s="174" t="s">
        <v>142</v>
      </c>
      <c r="AU168" s="174" t="s">
        <v>84</v>
      </c>
      <c r="AV168" s="15" t="s">
        <v>90</v>
      </c>
      <c r="AW168" s="15" t="s">
        <v>31</v>
      </c>
      <c r="AX168" s="15" t="s">
        <v>80</v>
      </c>
      <c r="AY168" s="174" t="s">
        <v>134</v>
      </c>
    </row>
    <row r="169" spans="1:65" s="2" customFormat="1" ht="33" customHeight="1">
      <c r="A169" s="32"/>
      <c r="B169" s="143"/>
      <c r="C169" s="144" t="s">
        <v>183</v>
      </c>
      <c r="D169" s="144" t="s">
        <v>136</v>
      </c>
      <c r="E169" s="145" t="s">
        <v>184</v>
      </c>
      <c r="F169" s="146" t="s">
        <v>185</v>
      </c>
      <c r="G169" s="147" t="s">
        <v>186</v>
      </c>
      <c r="H169" s="148">
        <v>8.1720000000000006</v>
      </c>
      <c r="I169" s="149"/>
      <c r="J169" s="150">
        <f>ROUND(I169*H169,2)</f>
        <v>0</v>
      </c>
      <c r="K169" s="146" t="s">
        <v>140</v>
      </c>
      <c r="L169" s="33"/>
      <c r="M169" s="151" t="s">
        <v>1</v>
      </c>
      <c r="N169" s="152" t="s">
        <v>40</v>
      </c>
      <c r="O169" s="58"/>
      <c r="P169" s="153">
        <f>O169*H169</f>
        <v>0</v>
      </c>
      <c r="Q169" s="153">
        <v>2.3010199999999998</v>
      </c>
      <c r="R169" s="153">
        <f>Q169*H169</f>
        <v>18.80393544</v>
      </c>
      <c r="S169" s="153">
        <v>0</v>
      </c>
      <c r="T169" s="15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90</v>
      </c>
      <c r="AT169" s="155" t="s">
        <v>136</v>
      </c>
      <c r="AU169" s="155" t="s">
        <v>84</v>
      </c>
      <c r="AY169" s="17" t="s">
        <v>134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7" t="s">
        <v>80</v>
      </c>
      <c r="BK169" s="156">
        <f>ROUND(I169*H169,2)</f>
        <v>0</v>
      </c>
      <c r="BL169" s="17" t="s">
        <v>90</v>
      </c>
      <c r="BM169" s="155" t="s">
        <v>187</v>
      </c>
    </row>
    <row r="170" spans="1:65" s="13" customFormat="1" ht="10">
      <c r="B170" s="157"/>
      <c r="D170" s="158" t="s">
        <v>142</v>
      </c>
      <c r="E170" s="159" t="s">
        <v>1</v>
      </c>
      <c r="F170" s="160" t="s">
        <v>188</v>
      </c>
      <c r="H170" s="159" t="s">
        <v>1</v>
      </c>
      <c r="I170" s="161"/>
      <c r="L170" s="157"/>
      <c r="M170" s="162"/>
      <c r="N170" s="163"/>
      <c r="O170" s="163"/>
      <c r="P170" s="163"/>
      <c r="Q170" s="163"/>
      <c r="R170" s="163"/>
      <c r="S170" s="163"/>
      <c r="T170" s="164"/>
      <c r="AT170" s="159" t="s">
        <v>142</v>
      </c>
      <c r="AU170" s="159" t="s">
        <v>84</v>
      </c>
      <c r="AV170" s="13" t="s">
        <v>80</v>
      </c>
      <c r="AW170" s="13" t="s">
        <v>31</v>
      </c>
      <c r="AX170" s="13" t="s">
        <v>75</v>
      </c>
      <c r="AY170" s="159" t="s">
        <v>134</v>
      </c>
    </row>
    <row r="171" spans="1:65" s="14" customFormat="1" ht="10">
      <c r="B171" s="165"/>
      <c r="D171" s="158" t="s">
        <v>142</v>
      </c>
      <c r="E171" s="166" t="s">
        <v>1</v>
      </c>
      <c r="F171" s="167" t="s">
        <v>189</v>
      </c>
      <c r="H171" s="168">
        <v>2.4870000000000001</v>
      </c>
      <c r="I171" s="169"/>
      <c r="L171" s="165"/>
      <c r="M171" s="170"/>
      <c r="N171" s="171"/>
      <c r="O171" s="171"/>
      <c r="P171" s="171"/>
      <c r="Q171" s="171"/>
      <c r="R171" s="171"/>
      <c r="S171" s="171"/>
      <c r="T171" s="172"/>
      <c r="AT171" s="166" t="s">
        <v>142</v>
      </c>
      <c r="AU171" s="166" t="s">
        <v>84</v>
      </c>
      <c r="AV171" s="14" t="s">
        <v>84</v>
      </c>
      <c r="AW171" s="14" t="s">
        <v>31</v>
      </c>
      <c r="AX171" s="14" t="s">
        <v>75</v>
      </c>
      <c r="AY171" s="166" t="s">
        <v>134</v>
      </c>
    </row>
    <row r="172" spans="1:65" s="14" customFormat="1" ht="10">
      <c r="B172" s="165"/>
      <c r="D172" s="158" t="s">
        <v>142</v>
      </c>
      <c r="E172" s="166" t="s">
        <v>1</v>
      </c>
      <c r="F172" s="167" t="s">
        <v>190</v>
      </c>
      <c r="H172" s="168">
        <v>5.6849999999999996</v>
      </c>
      <c r="I172" s="169"/>
      <c r="L172" s="165"/>
      <c r="M172" s="170"/>
      <c r="N172" s="171"/>
      <c r="O172" s="171"/>
      <c r="P172" s="171"/>
      <c r="Q172" s="171"/>
      <c r="R172" s="171"/>
      <c r="S172" s="171"/>
      <c r="T172" s="172"/>
      <c r="AT172" s="166" t="s">
        <v>142</v>
      </c>
      <c r="AU172" s="166" t="s">
        <v>84</v>
      </c>
      <c r="AV172" s="14" t="s">
        <v>84</v>
      </c>
      <c r="AW172" s="14" t="s">
        <v>31</v>
      </c>
      <c r="AX172" s="14" t="s">
        <v>75</v>
      </c>
      <c r="AY172" s="166" t="s">
        <v>134</v>
      </c>
    </row>
    <row r="173" spans="1:65" s="15" customFormat="1" ht="10">
      <c r="B173" s="173"/>
      <c r="D173" s="158" t="s">
        <v>142</v>
      </c>
      <c r="E173" s="174" t="s">
        <v>1</v>
      </c>
      <c r="F173" s="175" t="s">
        <v>158</v>
      </c>
      <c r="H173" s="176">
        <v>8.1720000000000006</v>
      </c>
      <c r="I173" s="177"/>
      <c r="L173" s="173"/>
      <c r="M173" s="178"/>
      <c r="N173" s="179"/>
      <c r="O173" s="179"/>
      <c r="P173" s="179"/>
      <c r="Q173" s="179"/>
      <c r="R173" s="179"/>
      <c r="S173" s="179"/>
      <c r="T173" s="180"/>
      <c r="AT173" s="174" t="s">
        <v>142</v>
      </c>
      <c r="AU173" s="174" t="s">
        <v>84</v>
      </c>
      <c r="AV173" s="15" t="s">
        <v>90</v>
      </c>
      <c r="AW173" s="15" t="s">
        <v>31</v>
      </c>
      <c r="AX173" s="15" t="s">
        <v>80</v>
      </c>
      <c r="AY173" s="174" t="s">
        <v>134</v>
      </c>
    </row>
    <row r="174" spans="1:65" s="2" customFormat="1" ht="33" customHeight="1">
      <c r="A174" s="32"/>
      <c r="B174" s="143"/>
      <c r="C174" s="144" t="s">
        <v>191</v>
      </c>
      <c r="D174" s="144" t="s">
        <v>136</v>
      </c>
      <c r="E174" s="145" t="s">
        <v>192</v>
      </c>
      <c r="F174" s="146" t="s">
        <v>193</v>
      </c>
      <c r="G174" s="147" t="s">
        <v>186</v>
      </c>
      <c r="H174" s="148">
        <v>8.1720000000000006</v>
      </c>
      <c r="I174" s="149"/>
      <c r="J174" s="150">
        <f>ROUND(I174*H174,2)</f>
        <v>0</v>
      </c>
      <c r="K174" s="146" t="s">
        <v>140</v>
      </c>
      <c r="L174" s="33"/>
      <c r="M174" s="151" t="s">
        <v>1</v>
      </c>
      <c r="N174" s="152" t="s">
        <v>40</v>
      </c>
      <c r="O174" s="58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90</v>
      </c>
      <c r="AT174" s="155" t="s">
        <v>136</v>
      </c>
      <c r="AU174" s="155" t="s">
        <v>84</v>
      </c>
      <c r="AY174" s="17" t="s">
        <v>134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7" t="s">
        <v>80</v>
      </c>
      <c r="BK174" s="156">
        <f>ROUND(I174*H174,2)</f>
        <v>0</v>
      </c>
      <c r="BL174" s="17" t="s">
        <v>90</v>
      </c>
      <c r="BM174" s="155" t="s">
        <v>194</v>
      </c>
    </row>
    <row r="175" spans="1:65" s="2" customFormat="1" ht="16.5" customHeight="1">
      <c r="A175" s="32"/>
      <c r="B175" s="143"/>
      <c r="C175" s="144" t="s">
        <v>195</v>
      </c>
      <c r="D175" s="144" t="s">
        <v>136</v>
      </c>
      <c r="E175" s="145" t="s">
        <v>196</v>
      </c>
      <c r="F175" s="146" t="s">
        <v>197</v>
      </c>
      <c r="G175" s="147" t="s">
        <v>198</v>
      </c>
      <c r="H175" s="148">
        <v>0.214</v>
      </c>
      <c r="I175" s="149"/>
      <c r="J175" s="150">
        <f>ROUND(I175*H175,2)</f>
        <v>0</v>
      </c>
      <c r="K175" s="146" t="s">
        <v>140</v>
      </c>
      <c r="L175" s="33"/>
      <c r="M175" s="151" t="s">
        <v>1</v>
      </c>
      <c r="N175" s="152" t="s">
        <v>40</v>
      </c>
      <c r="O175" s="58"/>
      <c r="P175" s="153">
        <f>O175*H175</f>
        <v>0</v>
      </c>
      <c r="Q175" s="153">
        <v>1.06277</v>
      </c>
      <c r="R175" s="153">
        <f>Q175*H175</f>
        <v>0.22743278</v>
      </c>
      <c r="S175" s="153">
        <v>0</v>
      </c>
      <c r="T175" s="154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5" t="s">
        <v>90</v>
      </c>
      <c r="AT175" s="155" t="s">
        <v>136</v>
      </c>
      <c r="AU175" s="155" t="s">
        <v>84</v>
      </c>
      <c r="AY175" s="17" t="s">
        <v>134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7" t="s">
        <v>80</v>
      </c>
      <c r="BK175" s="156">
        <f>ROUND(I175*H175,2)</f>
        <v>0</v>
      </c>
      <c r="BL175" s="17" t="s">
        <v>90</v>
      </c>
      <c r="BM175" s="155" t="s">
        <v>199</v>
      </c>
    </row>
    <row r="176" spans="1:65" s="13" customFormat="1" ht="10">
      <c r="B176" s="157"/>
      <c r="D176" s="158" t="s">
        <v>142</v>
      </c>
      <c r="E176" s="159" t="s">
        <v>1</v>
      </c>
      <c r="F176" s="160" t="s">
        <v>188</v>
      </c>
      <c r="H176" s="159" t="s">
        <v>1</v>
      </c>
      <c r="I176" s="161"/>
      <c r="L176" s="157"/>
      <c r="M176" s="162"/>
      <c r="N176" s="163"/>
      <c r="O176" s="163"/>
      <c r="P176" s="163"/>
      <c r="Q176" s="163"/>
      <c r="R176" s="163"/>
      <c r="S176" s="163"/>
      <c r="T176" s="164"/>
      <c r="AT176" s="159" t="s">
        <v>142</v>
      </c>
      <c r="AU176" s="159" t="s">
        <v>84</v>
      </c>
      <c r="AV176" s="13" t="s">
        <v>80</v>
      </c>
      <c r="AW176" s="13" t="s">
        <v>31</v>
      </c>
      <c r="AX176" s="13" t="s">
        <v>75</v>
      </c>
      <c r="AY176" s="159" t="s">
        <v>134</v>
      </c>
    </row>
    <row r="177" spans="1:65" s="14" customFormat="1" ht="10">
      <c r="B177" s="165"/>
      <c r="D177" s="158" t="s">
        <v>142</v>
      </c>
      <c r="E177" s="166" t="s">
        <v>1</v>
      </c>
      <c r="F177" s="167" t="s">
        <v>200</v>
      </c>
      <c r="H177" s="168">
        <v>6.5000000000000002E-2</v>
      </c>
      <c r="I177" s="169"/>
      <c r="L177" s="165"/>
      <c r="M177" s="170"/>
      <c r="N177" s="171"/>
      <c r="O177" s="171"/>
      <c r="P177" s="171"/>
      <c r="Q177" s="171"/>
      <c r="R177" s="171"/>
      <c r="S177" s="171"/>
      <c r="T177" s="172"/>
      <c r="AT177" s="166" t="s">
        <v>142</v>
      </c>
      <c r="AU177" s="166" t="s">
        <v>84</v>
      </c>
      <c r="AV177" s="14" t="s">
        <v>84</v>
      </c>
      <c r="AW177" s="14" t="s">
        <v>31</v>
      </c>
      <c r="AX177" s="14" t="s">
        <v>75</v>
      </c>
      <c r="AY177" s="166" t="s">
        <v>134</v>
      </c>
    </row>
    <row r="178" spans="1:65" s="14" customFormat="1" ht="10">
      <c r="B178" s="165"/>
      <c r="D178" s="158" t="s">
        <v>142</v>
      </c>
      <c r="E178" s="166" t="s">
        <v>1</v>
      </c>
      <c r="F178" s="167" t="s">
        <v>201</v>
      </c>
      <c r="H178" s="168">
        <v>0.14899999999999999</v>
      </c>
      <c r="I178" s="169"/>
      <c r="L178" s="165"/>
      <c r="M178" s="170"/>
      <c r="N178" s="171"/>
      <c r="O178" s="171"/>
      <c r="P178" s="171"/>
      <c r="Q178" s="171"/>
      <c r="R178" s="171"/>
      <c r="S178" s="171"/>
      <c r="T178" s="172"/>
      <c r="AT178" s="166" t="s">
        <v>142</v>
      </c>
      <c r="AU178" s="166" t="s">
        <v>84</v>
      </c>
      <c r="AV178" s="14" t="s">
        <v>84</v>
      </c>
      <c r="AW178" s="14" t="s">
        <v>31</v>
      </c>
      <c r="AX178" s="14" t="s">
        <v>75</v>
      </c>
      <c r="AY178" s="166" t="s">
        <v>134</v>
      </c>
    </row>
    <row r="179" spans="1:65" s="15" customFormat="1" ht="10">
      <c r="B179" s="173"/>
      <c r="D179" s="158" t="s">
        <v>142</v>
      </c>
      <c r="E179" s="174" t="s">
        <v>1</v>
      </c>
      <c r="F179" s="175" t="s">
        <v>158</v>
      </c>
      <c r="H179" s="176">
        <v>0.214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142</v>
      </c>
      <c r="AU179" s="174" t="s">
        <v>84</v>
      </c>
      <c r="AV179" s="15" t="s">
        <v>90</v>
      </c>
      <c r="AW179" s="15" t="s">
        <v>31</v>
      </c>
      <c r="AX179" s="15" t="s">
        <v>80</v>
      </c>
      <c r="AY179" s="174" t="s">
        <v>134</v>
      </c>
    </row>
    <row r="180" spans="1:65" s="2" customFormat="1" ht="33" customHeight="1">
      <c r="A180" s="32"/>
      <c r="B180" s="143"/>
      <c r="C180" s="144" t="s">
        <v>202</v>
      </c>
      <c r="D180" s="144" t="s">
        <v>136</v>
      </c>
      <c r="E180" s="145" t="s">
        <v>203</v>
      </c>
      <c r="F180" s="146" t="s">
        <v>204</v>
      </c>
      <c r="G180" s="147" t="s">
        <v>205</v>
      </c>
      <c r="H180" s="148">
        <v>66.83</v>
      </c>
      <c r="I180" s="149"/>
      <c r="J180" s="150">
        <f>ROUND(I180*H180,2)</f>
        <v>0</v>
      </c>
      <c r="K180" s="146" t="s">
        <v>140</v>
      </c>
      <c r="L180" s="33"/>
      <c r="M180" s="151" t="s">
        <v>1</v>
      </c>
      <c r="N180" s="152" t="s">
        <v>40</v>
      </c>
      <c r="O180" s="58"/>
      <c r="P180" s="153">
        <f>O180*H180</f>
        <v>0</v>
      </c>
      <c r="Q180" s="153">
        <v>2.0000000000000002E-5</v>
      </c>
      <c r="R180" s="153">
        <f>Q180*H180</f>
        <v>1.3366000000000001E-3</v>
      </c>
      <c r="S180" s="153">
        <v>0</v>
      </c>
      <c r="T180" s="15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5" t="s">
        <v>90</v>
      </c>
      <c r="AT180" s="155" t="s">
        <v>136</v>
      </c>
      <c r="AU180" s="155" t="s">
        <v>84</v>
      </c>
      <c r="AY180" s="17" t="s">
        <v>134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7" t="s">
        <v>80</v>
      </c>
      <c r="BK180" s="156">
        <f>ROUND(I180*H180,2)</f>
        <v>0</v>
      </c>
      <c r="BL180" s="17" t="s">
        <v>90</v>
      </c>
      <c r="BM180" s="155" t="s">
        <v>206</v>
      </c>
    </row>
    <row r="181" spans="1:65" s="13" customFormat="1" ht="10">
      <c r="B181" s="157"/>
      <c r="D181" s="158" t="s">
        <v>142</v>
      </c>
      <c r="E181" s="159" t="s">
        <v>1</v>
      </c>
      <c r="F181" s="160" t="s">
        <v>207</v>
      </c>
      <c r="H181" s="159" t="s">
        <v>1</v>
      </c>
      <c r="I181" s="161"/>
      <c r="L181" s="157"/>
      <c r="M181" s="162"/>
      <c r="N181" s="163"/>
      <c r="O181" s="163"/>
      <c r="P181" s="163"/>
      <c r="Q181" s="163"/>
      <c r="R181" s="163"/>
      <c r="S181" s="163"/>
      <c r="T181" s="164"/>
      <c r="AT181" s="159" t="s">
        <v>142</v>
      </c>
      <c r="AU181" s="159" t="s">
        <v>84</v>
      </c>
      <c r="AV181" s="13" t="s">
        <v>80</v>
      </c>
      <c r="AW181" s="13" t="s">
        <v>31</v>
      </c>
      <c r="AX181" s="13" t="s">
        <v>75</v>
      </c>
      <c r="AY181" s="159" t="s">
        <v>134</v>
      </c>
    </row>
    <row r="182" spans="1:65" s="14" customFormat="1" ht="10">
      <c r="B182" s="165"/>
      <c r="D182" s="158" t="s">
        <v>142</v>
      </c>
      <c r="E182" s="166" t="s">
        <v>1</v>
      </c>
      <c r="F182" s="167" t="s">
        <v>208</v>
      </c>
      <c r="H182" s="168">
        <v>17.399999999999999</v>
      </c>
      <c r="I182" s="169"/>
      <c r="L182" s="165"/>
      <c r="M182" s="170"/>
      <c r="N182" s="171"/>
      <c r="O182" s="171"/>
      <c r="P182" s="171"/>
      <c r="Q182" s="171"/>
      <c r="R182" s="171"/>
      <c r="S182" s="171"/>
      <c r="T182" s="172"/>
      <c r="AT182" s="166" t="s">
        <v>142</v>
      </c>
      <c r="AU182" s="166" t="s">
        <v>84</v>
      </c>
      <c r="AV182" s="14" t="s">
        <v>84</v>
      </c>
      <c r="AW182" s="14" t="s">
        <v>31</v>
      </c>
      <c r="AX182" s="14" t="s">
        <v>75</v>
      </c>
      <c r="AY182" s="166" t="s">
        <v>134</v>
      </c>
    </row>
    <row r="183" spans="1:65" s="14" customFormat="1" ht="10">
      <c r="B183" s="165"/>
      <c r="D183" s="158" t="s">
        <v>142</v>
      </c>
      <c r="E183" s="166" t="s">
        <v>1</v>
      </c>
      <c r="F183" s="167" t="s">
        <v>209</v>
      </c>
      <c r="H183" s="168">
        <v>26.7</v>
      </c>
      <c r="I183" s="169"/>
      <c r="L183" s="165"/>
      <c r="M183" s="170"/>
      <c r="N183" s="171"/>
      <c r="O183" s="171"/>
      <c r="P183" s="171"/>
      <c r="Q183" s="171"/>
      <c r="R183" s="171"/>
      <c r="S183" s="171"/>
      <c r="T183" s="172"/>
      <c r="AT183" s="166" t="s">
        <v>142</v>
      </c>
      <c r="AU183" s="166" t="s">
        <v>84</v>
      </c>
      <c r="AV183" s="14" t="s">
        <v>84</v>
      </c>
      <c r="AW183" s="14" t="s">
        <v>31</v>
      </c>
      <c r="AX183" s="14" t="s">
        <v>75</v>
      </c>
      <c r="AY183" s="166" t="s">
        <v>134</v>
      </c>
    </row>
    <row r="184" spans="1:65" s="14" customFormat="1" ht="20">
      <c r="B184" s="165"/>
      <c r="D184" s="158" t="s">
        <v>142</v>
      </c>
      <c r="E184" s="166" t="s">
        <v>1</v>
      </c>
      <c r="F184" s="167" t="s">
        <v>210</v>
      </c>
      <c r="H184" s="168">
        <v>22.73</v>
      </c>
      <c r="I184" s="169"/>
      <c r="L184" s="165"/>
      <c r="M184" s="170"/>
      <c r="N184" s="171"/>
      <c r="O184" s="171"/>
      <c r="P184" s="171"/>
      <c r="Q184" s="171"/>
      <c r="R184" s="171"/>
      <c r="S184" s="171"/>
      <c r="T184" s="172"/>
      <c r="AT184" s="166" t="s">
        <v>142</v>
      </c>
      <c r="AU184" s="166" t="s">
        <v>84</v>
      </c>
      <c r="AV184" s="14" t="s">
        <v>84</v>
      </c>
      <c r="AW184" s="14" t="s">
        <v>31</v>
      </c>
      <c r="AX184" s="14" t="s">
        <v>75</v>
      </c>
      <c r="AY184" s="166" t="s">
        <v>134</v>
      </c>
    </row>
    <row r="185" spans="1:65" s="15" customFormat="1" ht="10">
      <c r="B185" s="173"/>
      <c r="D185" s="158" t="s">
        <v>142</v>
      </c>
      <c r="E185" s="174" t="s">
        <v>1</v>
      </c>
      <c r="F185" s="175" t="s">
        <v>158</v>
      </c>
      <c r="H185" s="176">
        <v>66.83</v>
      </c>
      <c r="I185" s="177"/>
      <c r="L185" s="173"/>
      <c r="M185" s="178"/>
      <c r="N185" s="179"/>
      <c r="O185" s="179"/>
      <c r="P185" s="179"/>
      <c r="Q185" s="179"/>
      <c r="R185" s="179"/>
      <c r="S185" s="179"/>
      <c r="T185" s="180"/>
      <c r="AT185" s="174" t="s">
        <v>142</v>
      </c>
      <c r="AU185" s="174" t="s">
        <v>84</v>
      </c>
      <c r="AV185" s="15" t="s">
        <v>90</v>
      </c>
      <c r="AW185" s="15" t="s">
        <v>31</v>
      </c>
      <c r="AX185" s="15" t="s">
        <v>80</v>
      </c>
      <c r="AY185" s="174" t="s">
        <v>134</v>
      </c>
    </row>
    <row r="186" spans="1:65" s="12" customFormat="1" ht="22.75" customHeight="1">
      <c r="B186" s="130"/>
      <c r="D186" s="131" t="s">
        <v>74</v>
      </c>
      <c r="E186" s="141" t="s">
        <v>191</v>
      </c>
      <c r="F186" s="141" t="s">
        <v>211</v>
      </c>
      <c r="I186" s="133"/>
      <c r="J186" s="142">
        <f>BK186</f>
        <v>0</v>
      </c>
      <c r="L186" s="130"/>
      <c r="M186" s="135"/>
      <c r="N186" s="136"/>
      <c r="O186" s="136"/>
      <c r="P186" s="137">
        <f>SUM(P187:P218)</f>
        <v>0</v>
      </c>
      <c r="Q186" s="136"/>
      <c r="R186" s="137">
        <f>SUM(R187:R218)</f>
        <v>7.927E-3</v>
      </c>
      <c r="S186" s="136"/>
      <c r="T186" s="138">
        <f>SUM(T187:T218)</f>
        <v>24.264073999999997</v>
      </c>
      <c r="AR186" s="131" t="s">
        <v>80</v>
      </c>
      <c r="AT186" s="139" t="s">
        <v>74</v>
      </c>
      <c r="AU186" s="139" t="s">
        <v>80</v>
      </c>
      <c r="AY186" s="131" t="s">
        <v>134</v>
      </c>
      <c r="BK186" s="140">
        <f>SUM(BK187:BK218)</f>
        <v>0</v>
      </c>
    </row>
    <row r="187" spans="1:65" s="2" customFormat="1" ht="24.15" customHeight="1">
      <c r="A187" s="32"/>
      <c r="B187" s="143"/>
      <c r="C187" s="144" t="s">
        <v>212</v>
      </c>
      <c r="D187" s="144" t="s">
        <v>136</v>
      </c>
      <c r="E187" s="145" t="s">
        <v>213</v>
      </c>
      <c r="F187" s="146" t="s">
        <v>214</v>
      </c>
      <c r="G187" s="147" t="s">
        <v>215</v>
      </c>
      <c r="H187" s="148">
        <v>1</v>
      </c>
      <c r="I187" s="149"/>
      <c r="J187" s="150">
        <f>ROUND(I187*H187,2)</f>
        <v>0</v>
      </c>
      <c r="K187" s="146" t="s">
        <v>1</v>
      </c>
      <c r="L187" s="33"/>
      <c r="M187" s="151" t="s">
        <v>1</v>
      </c>
      <c r="N187" s="152" t="s">
        <v>40</v>
      </c>
      <c r="O187" s="58"/>
      <c r="P187" s="153">
        <f>O187*H187</f>
        <v>0</v>
      </c>
      <c r="Q187" s="153">
        <v>0</v>
      </c>
      <c r="R187" s="153">
        <f>Q187*H187</f>
        <v>0</v>
      </c>
      <c r="S187" s="153">
        <v>0</v>
      </c>
      <c r="T187" s="154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5" t="s">
        <v>90</v>
      </c>
      <c r="AT187" s="155" t="s">
        <v>136</v>
      </c>
      <c r="AU187" s="155" t="s">
        <v>84</v>
      </c>
      <c r="AY187" s="17" t="s">
        <v>134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7" t="s">
        <v>80</v>
      </c>
      <c r="BK187" s="156">
        <f>ROUND(I187*H187,2)</f>
        <v>0</v>
      </c>
      <c r="BL187" s="17" t="s">
        <v>90</v>
      </c>
      <c r="BM187" s="155" t="s">
        <v>216</v>
      </c>
    </row>
    <row r="188" spans="1:65" s="2" customFormat="1" ht="33" customHeight="1">
      <c r="A188" s="32"/>
      <c r="B188" s="143"/>
      <c r="C188" s="144" t="s">
        <v>217</v>
      </c>
      <c r="D188" s="144" t="s">
        <v>136</v>
      </c>
      <c r="E188" s="145" t="s">
        <v>218</v>
      </c>
      <c r="F188" s="146" t="s">
        <v>219</v>
      </c>
      <c r="G188" s="147" t="s">
        <v>139</v>
      </c>
      <c r="H188" s="148">
        <v>37.9</v>
      </c>
      <c r="I188" s="149"/>
      <c r="J188" s="150">
        <f>ROUND(I188*H188,2)</f>
        <v>0</v>
      </c>
      <c r="K188" s="146" t="s">
        <v>140</v>
      </c>
      <c r="L188" s="33"/>
      <c r="M188" s="151" t="s">
        <v>1</v>
      </c>
      <c r="N188" s="152" t="s">
        <v>40</v>
      </c>
      <c r="O188" s="58"/>
      <c r="P188" s="153">
        <f>O188*H188</f>
        <v>0</v>
      </c>
      <c r="Q188" s="153">
        <v>1.2999999999999999E-4</v>
      </c>
      <c r="R188" s="153">
        <f>Q188*H188</f>
        <v>4.9269999999999991E-3</v>
      </c>
      <c r="S188" s="153">
        <v>0</v>
      </c>
      <c r="T188" s="154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5" t="s">
        <v>90</v>
      </c>
      <c r="AT188" s="155" t="s">
        <v>136</v>
      </c>
      <c r="AU188" s="155" t="s">
        <v>84</v>
      </c>
      <c r="AY188" s="17" t="s">
        <v>134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7" t="s">
        <v>80</v>
      </c>
      <c r="BK188" s="156">
        <f>ROUND(I188*H188,2)</f>
        <v>0</v>
      </c>
      <c r="BL188" s="17" t="s">
        <v>90</v>
      </c>
      <c r="BM188" s="155" t="s">
        <v>220</v>
      </c>
    </row>
    <row r="189" spans="1:65" s="13" customFormat="1" ht="10">
      <c r="B189" s="157"/>
      <c r="D189" s="158" t="s">
        <v>142</v>
      </c>
      <c r="E189" s="159" t="s">
        <v>1</v>
      </c>
      <c r="F189" s="160" t="s">
        <v>150</v>
      </c>
      <c r="H189" s="159" t="s">
        <v>1</v>
      </c>
      <c r="I189" s="161"/>
      <c r="L189" s="157"/>
      <c r="M189" s="162"/>
      <c r="N189" s="163"/>
      <c r="O189" s="163"/>
      <c r="P189" s="163"/>
      <c r="Q189" s="163"/>
      <c r="R189" s="163"/>
      <c r="S189" s="163"/>
      <c r="T189" s="164"/>
      <c r="AT189" s="159" t="s">
        <v>142</v>
      </c>
      <c r="AU189" s="159" t="s">
        <v>84</v>
      </c>
      <c r="AV189" s="13" t="s">
        <v>80</v>
      </c>
      <c r="AW189" s="13" t="s">
        <v>31</v>
      </c>
      <c r="AX189" s="13" t="s">
        <v>75</v>
      </c>
      <c r="AY189" s="159" t="s">
        <v>134</v>
      </c>
    </row>
    <row r="190" spans="1:65" s="14" customFormat="1" ht="10">
      <c r="B190" s="165"/>
      <c r="D190" s="158" t="s">
        <v>142</v>
      </c>
      <c r="E190" s="166" t="s">
        <v>1</v>
      </c>
      <c r="F190" s="167" t="s">
        <v>221</v>
      </c>
      <c r="H190" s="168">
        <v>37.9</v>
      </c>
      <c r="I190" s="169"/>
      <c r="L190" s="165"/>
      <c r="M190" s="170"/>
      <c r="N190" s="171"/>
      <c r="O190" s="171"/>
      <c r="P190" s="171"/>
      <c r="Q190" s="171"/>
      <c r="R190" s="171"/>
      <c r="S190" s="171"/>
      <c r="T190" s="172"/>
      <c r="AT190" s="166" t="s">
        <v>142</v>
      </c>
      <c r="AU190" s="166" t="s">
        <v>84</v>
      </c>
      <c r="AV190" s="14" t="s">
        <v>84</v>
      </c>
      <c r="AW190" s="14" t="s">
        <v>31</v>
      </c>
      <c r="AX190" s="14" t="s">
        <v>80</v>
      </c>
      <c r="AY190" s="166" t="s">
        <v>134</v>
      </c>
    </row>
    <row r="191" spans="1:65" s="2" customFormat="1" ht="24.15" customHeight="1">
      <c r="A191" s="32"/>
      <c r="B191" s="143"/>
      <c r="C191" s="144" t="s">
        <v>222</v>
      </c>
      <c r="D191" s="144" t="s">
        <v>136</v>
      </c>
      <c r="E191" s="145" t="s">
        <v>223</v>
      </c>
      <c r="F191" s="146" t="s">
        <v>224</v>
      </c>
      <c r="G191" s="147" t="s">
        <v>139</v>
      </c>
      <c r="H191" s="148">
        <v>75</v>
      </c>
      <c r="I191" s="149"/>
      <c r="J191" s="150">
        <f>ROUND(I191*H191,2)</f>
        <v>0</v>
      </c>
      <c r="K191" s="146" t="s">
        <v>140</v>
      </c>
      <c r="L191" s="33"/>
      <c r="M191" s="151" t="s">
        <v>1</v>
      </c>
      <c r="N191" s="152" t="s">
        <v>40</v>
      </c>
      <c r="O191" s="58"/>
      <c r="P191" s="153">
        <f>O191*H191</f>
        <v>0</v>
      </c>
      <c r="Q191" s="153">
        <v>4.0000000000000003E-5</v>
      </c>
      <c r="R191" s="153">
        <f>Q191*H191</f>
        <v>3.0000000000000001E-3</v>
      </c>
      <c r="S191" s="153">
        <v>0</v>
      </c>
      <c r="T191" s="154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5" t="s">
        <v>90</v>
      </c>
      <c r="AT191" s="155" t="s">
        <v>136</v>
      </c>
      <c r="AU191" s="155" t="s">
        <v>84</v>
      </c>
      <c r="AY191" s="17" t="s">
        <v>134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7" t="s">
        <v>80</v>
      </c>
      <c r="BK191" s="156">
        <f>ROUND(I191*H191,2)</f>
        <v>0</v>
      </c>
      <c r="BL191" s="17" t="s">
        <v>90</v>
      </c>
      <c r="BM191" s="155" t="s">
        <v>225</v>
      </c>
    </row>
    <row r="192" spans="1:65" s="2" customFormat="1" ht="24.15" customHeight="1">
      <c r="A192" s="32"/>
      <c r="B192" s="143"/>
      <c r="C192" s="144" t="s">
        <v>8</v>
      </c>
      <c r="D192" s="144" t="s">
        <v>136</v>
      </c>
      <c r="E192" s="145" t="s">
        <v>226</v>
      </c>
      <c r="F192" s="146" t="s">
        <v>227</v>
      </c>
      <c r="G192" s="147" t="s">
        <v>186</v>
      </c>
      <c r="H192" s="148">
        <v>1.43</v>
      </c>
      <c r="I192" s="149"/>
      <c r="J192" s="150">
        <f>ROUND(I192*H192,2)</f>
        <v>0</v>
      </c>
      <c r="K192" s="146" t="s">
        <v>140</v>
      </c>
      <c r="L192" s="33"/>
      <c r="M192" s="151" t="s">
        <v>1</v>
      </c>
      <c r="N192" s="152" t="s">
        <v>40</v>
      </c>
      <c r="O192" s="58"/>
      <c r="P192" s="153">
        <f>O192*H192</f>
        <v>0</v>
      </c>
      <c r="Q192" s="153">
        <v>0</v>
      </c>
      <c r="R192" s="153">
        <f>Q192*H192</f>
        <v>0</v>
      </c>
      <c r="S192" s="153">
        <v>1.8</v>
      </c>
      <c r="T192" s="154">
        <f>S192*H192</f>
        <v>2.5739999999999998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5" t="s">
        <v>90</v>
      </c>
      <c r="AT192" s="155" t="s">
        <v>136</v>
      </c>
      <c r="AU192" s="155" t="s">
        <v>84</v>
      </c>
      <c r="AY192" s="17" t="s">
        <v>134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7" t="s">
        <v>80</v>
      </c>
      <c r="BK192" s="156">
        <f>ROUND(I192*H192,2)</f>
        <v>0</v>
      </c>
      <c r="BL192" s="17" t="s">
        <v>90</v>
      </c>
      <c r="BM192" s="155" t="s">
        <v>228</v>
      </c>
    </row>
    <row r="193" spans="1:65" s="13" customFormat="1" ht="10">
      <c r="B193" s="157"/>
      <c r="D193" s="158" t="s">
        <v>142</v>
      </c>
      <c r="E193" s="159" t="s">
        <v>1</v>
      </c>
      <c r="F193" s="160" t="s">
        <v>229</v>
      </c>
      <c r="H193" s="159" t="s">
        <v>1</v>
      </c>
      <c r="I193" s="161"/>
      <c r="L193" s="157"/>
      <c r="M193" s="162"/>
      <c r="N193" s="163"/>
      <c r="O193" s="163"/>
      <c r="P193" s="163"/>
      <c r="Q193" s="163"/>
      <c r="R193" s="163"/>
      <c r="S193" s="163"/>
      <c r="T193" s="164"/>
      <c r="AT193" s="159" t="s">
        <v>142</v>
      </c>
      <c r="AU193" s="159" t="s">
        <v>84</v>
      </c>
      <c r="AV193" s="13" t="s">
        <v>80</v>
      </c>
      <c r="AW193" s="13" t="s">
        <v>31</v>
      </c>
      <c r="AX193" s="13" t="s">
        <v>75</v>
      </c>
      <c r="AY193" s="159" t="s">
        <v>134</v>
      </c>
    </row>
    <row r="194" spans="1:65" s="14" customFormat="1" ht="10">
      <c r="B194" s="165"/>
      <c r="D194" s="158" t="s">
        <v>142</v>
      </c>
      <c r="E194" s="166" t="s">
        <v>1</v>
      </c>
      <c r="F194" s="167" t="s">
        <v>230</v>
      </c>
      <c r="H194" s="168">
        <v>1.43</v>
      </c>
      <c r="I194" s="169"/>
      <c r="L194" s="165"/>
      <c r="M194" s="170"/>
      <c r="N194" s="171"/>
      <c r="O194" s="171"/>
      <c r="P194" s="171"/>
      <c r="Q194" s="171"/>
      <c r="R194" s="171"/>
      <c r="S194" s="171"/>
      <c r="T194" s="172"/>
      <c r="AT194" s="166" t="s">
        <v>142</v>
      </c>
      <c r="AU194" s="166" t="s">
        <v>84</v>
      </c>
      <c r="AV194" s="14" t="s">
        <v>84</v>
      </c>
      <c r="AW194" s="14" t="s">
        <v>31</v>
      </c>
      <c r="AX194" s="14" t="s">
        <v>80</v>
      </c>
      <c r="AY194" s="166" t="s">
        <v>134</v>
      </c>
    </row>
    <row r="195" spans="1:65" s="2" customFormat="1" ht="33" customHeight="1">
      <c r="A195" s="32"/>
      <c r="B195" s="143"/>
      <c r="C195" s="144" t="s">
        <v>231</v>
      </c>
      <c r="D195" s="144" t="s">
        <v>136</v>
      </c>
      <c r="E195" s="145" t="s">
        <v>232</v>
      </c>
      <c r="F195" s="146" t="s">
        <v>233</v>
      </c>
      <c r="G195" s="147" t="s">
        <v>186</v>
      </c>
      <c r="H195" s="148">
        <v>8.2609999999999992</v>
      </c>
      <c r="I195" s="149"/>
      <c r="J195" s="150">
        <f>ROUND(I195*H195,2)</f>
        <v>0</v>
      </c>
      <c r="K195" s="146" t="s">
        <v>140</v>
      </c>
      <c r="L195" s="33"/>
      <c r="M195" s="151" t="s">
        <v>1</v>
      </c>
      <c r="N195" s="152" t="s">
        <v>40</v>
      </c>
      <c r="O195" s="58"/>
      <c r="P195" s="153">
        <f>O195*H195</f>
        <v>0</v>
      </c>
      <c r="Q195" s="153">
        <v>0</v>
      </c>
      <c r="R195" s="153">
        <f>Q195*H195</f>
        <v>0</v>
      </c>
      <c r="S195" s="153">
        <v>1.6</v>
      </c>
      <c r="T195" s="154">
        <f>S195*H195</f>
        <v>13.217599999999999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5" t="s">
        <v>90</v>
      </c>
      <c r="AT195" s="155" t="s">
        <v>136</v>
      </c>
      <c r="AU195" s="155" t="s">
        <v>84</v>
      </c>
      <c r="AY195" s="17" t="s">
        <v>134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7" t="s">
        <v>80</v>
      </c>
      <c r="BK195" s="156">
        <f>ROUND(I195*H195,2)</f>
        <v>0</v>
      </c>
      <c r="BL195" s="17" t="s">
        <v>90</v>
      </c>
      <c r="BM195" s="155" t="s">
        <v>234</v>
      </c>
    </row>
    <row r="196" spans="1:65" s="13" customFormat="1" ht="10">
      <c r="B196" s="157"/>
      <c r="D196" s="158" t="s">
        <v>142</v>
      </c>
      <c r="E196" s="159" t="s">
        <v>1</v>
      </c>
      <c r="F196" s="160" t="s">
        <v>235</v>
      </c>
      <c r="H196" s="159" t="s">
        <v>1</v>
      </c>
      <c r="I196" s="161"/>
      <c r="L196" s="157"/>
      <c r="M196" s="162"/>
      <c r="N196" s="163"/>
      <c r="O196" s="163"/>
      <c r="P196" s="163"/>
      <c r="Q196" s="163"/>
      <c r="R196" s="163"/>
      <c r="S196" s="163"/>
      <c r="T196" s="164"/>
      <c r="AT196" s="159" t="s">
        <v>142</v>
      </c>
      <c r="AU196" s="159" t="s">
        <v>84</v>
      </c>
      <c r="AV196" s="13" t="s">
        <v>80</v>
      </c>
      <c r="AW196" s="13" t="s">
        <v>31</v>
      </c>
      <c r="AX196" s="13" t="s">
        <v>75</v>
      </c>
      <c r="AY196" s="159" t="s">
        <v>134</v>
      </c>
    </row>
    <row r="197" spans="1:65" s="14" customFormat="1" ht="10">
      <c r="B197" s="165"/>
      <c r="D197" s="158" t="s">
        <v>142</v>
      </c>
      <c r="E197" s="166" t="s">
        <v>1</v>
      </c>
      <c r="F197" s="167" t="s">
        <v>236</v>
      </c>
      <c r="H197" s="168">
        <v>5.774</v>
      </c>
      <c r="I197" s="169"/>
      <c r="L197" s="165"/>
      <c r="M197" s="170"/>
      <c r="N197" s="171"/>
      <c r="O197" s="171"/>
      <c r="P197" s="171"/>
      <c r="Q197" s="171"/>
      <c r="R197" s="171"/>
      <c r="S197" s="171"/>
      <c r="T197" s="172"/>
      <c r="AT197" s="166" t="s">
        <v>142</v>
      </c>
      <c r="AU197" s="166" t="s">
        <v>84</v>
      </c>
      <c r="AV197" s="14" t="s">
        <v>84</v>
      </c>
      <c r="AW197" s="14" t="s">
        <v>31</v>
      </c>
      <c r="AX197" s="14" t="s">
        <v>75</v>
      </c>
      <c r="AY197" s="166" t="s">
        <v>134</v>
      </c>
    </row>
    <row r="198" spans="1:65" s="14" customFormat="1" ht="10">
      <c r="B198" s="165"/>
      <c r="D198" s="158" t="s">
        <v>142</v>
      </c>
      <c r="E198" s="166" t="s">
        <v>1</v>
      </c>
      <c r="F198" s="167" t="s">
        <v>189</v>
      </c>
      <c r="H198" s="168">
        <v>2.4870000000000001</v>
      </c>
      <c r="I198" s="169"/>
      <c r="L198" s="165"/>
      <c r="M198" s="170"/>
      <c r="N198" s="171"/>
      <c r="O198" s="171"/>
      <c r="P198" s="171"/>
      <c r="Q198" s="171"/>
      <c r="R198" s="171"/>
      <c r="S198" s="171"/>
      <c r="T198" s="172"/>
      <c r="AT198" s="166" t="s">
        <v>142</v>
      </c>
      <c r="AU198" s="166" t="s">
        <v>84</v>
      </c>
      <c r="AV198" s="14" t="s">
        <v>84</v>
      </c>
      <c r="AW198" s="14" t="s">
        <v>31</v>
      </c>
      <c r="AX198" s="14" t="s">
        <v>75</v>
      </c>
      <c r="AY198" s="166" t="s">
        <v>134</v>
      </c>
    </row>
    <row r="199" spans="1:65" s="15" customFormat="1" ht="10">
      <c r="B199" s="173"/>
      <c r="D199" s="158" t="s">
        <v>142</v>
      </c>
      <c r="E199" s="174" t="s">
        <v>1</v>
      </c>
      <c r="F199" s="175" t="s">
        <v>158</v>
      </c>
      <c r="H199" s="176">
        <v>8.2609999999999992</v>
      </c>
      <c r="I199" s="177"/>
      <c r="L199" s="173"/>
      <c r="M199" s="178"/>
      <c r="N199" s="179"/>
      <c r="O199" s="179"/>
      <c r="P199" s="179"/>
      <c r="Q199" s="179"/>
      <c r="R199" s="179"/>
      <c r="S199" s="179"/>
      <c r="T199" s="180"/>
      <c r="AT199" s="174" t="s">
        <v>142</v>
      </c>
      <c r="AU199" s="174" t="s">
        <v>84</v>
      </c>
      <c r="AV199" s="15" t="s">
        <v>90</v>
      </c>
      <c r="AW199" s="15" t="s">
        <v>31</v>
      </c>
      <c r="AX199" s="15" t="s">
        <v>80</v>
      </c>
      <c r="AY199" s="174" t="s">
        <v>134</v>
      </c>
    </row>
    <row r="200" spans="1:65" s="2" customFormat="1" ht="24.15" customHeight="1">
      <c r="A200" s="32"/>
      <c r="B200" s="143"/>
      <c r="C200" s="144" t="s">
        <v>237</v>
      </c>
      <c r="D200" s="144" t="s">
        <v>136</v>
      </c>
      <c r="E200" s="145" t="s">
        <v>238</v>
      </c>
      <c r="F200" s="146" t="s">
        <v>239</v>
      </c>
      <c r="G200" s="147" t="s">
        <v>139</v>
      </c>
      <c r="H200" s="148">
        <v>55.07</v>
      </c>
      <c r="I200" s="149"/>
      <c r="J200" s="150">
        <f>ROUND(I200*H200,2)</f>
        <v>0</v>
      </c>
      <c r="K200" s="146" t="s">
        <v>140</v>
      </c>
      <c r="L200" s="33"/>
      <c r="M200" s="151" t="s">
        <v>1</v>
      </c>
      <c r="N200" s="152" t="s">
        <v>40</v>
      </c>
      <c r="O200" s="58"/>
      <c r="P200" s="153">
        <f>O200*H200</f>
        <v>0</v>
      </c>
      <c r="Q200" s="153">
        <v>0</v>
      </c>
      <c r="R200" s="153">
        <f>Q200*H200</f>
        <v>0</v>
      </c>
      <c r="S200" s="153">
        <v>3.5000000000000003E-2</v>
      </c>
      <c r="T200" s="154">
        <f>S200*H200</f>
        <v>1.9274500000000001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5" t="s">
        <v>90</v>
      </c>
      <c r="AT200" s="155" t="s">
        <v>136</v>
      </c>
      <c r="AU200" s="155" t="s">
        <v>84</v>
      </c>
      <c r="AY200" s="17" t="s">
        <v>134</v>
      </c>
      <c r="BE200" s="156">
        <f>IF(N200="základní",J200,0)</f>
        <v>0</v>
      </c>
      <c r="BF200" s="156">
        <f>IF(N200="snížená",J200,0)</f>
        <v>0</v>
      </c>
      <c r="BG200" s="156">
        <f>IF(N200="zákl. přenesená",J200,0)</f>
        <v>0</v>
      </c>
      <c r="BH200" s="156">
        <f>IF(N200="sníž. přenesená",J200,0)</f>
        <v>0</v>
      </c>
      <c r="BI200" s="156">
        <f>IF(N200="nulová",J200,0)</f>
        <v>0</v>
      </c>
      <c r="BJ200" s="17" t="s">
        <v>80</v>
      </c>
      <c r="BK200" s="156">
        <f>ROUND(I200*H200,2)</f>
        <v>0</v>
      </c>
      <c r="BL200" s="17" t="s">
        <v>90</v>
      </c>
      <c r="BM200" s="155" t="s">
        <v>240</v>
      </c>
    </row>
    <row r="201" spans="1:65" s="13" customFormat="1" ht="10">
      <c r="B201" s="157"/>
      <c r="D201" s="158" t="s">
        <v>142</v>
      </c>
      <c r="E201" s="159" t="s">
        <v>1</v>
      </c>
      <c r="F201" s="160" t="s">
        <v>235</v>
      </c>
      <c r="H201" s="159" t="s">
        <v>1</v>
      </c>
      <c r="I201" s="161"/>
      <c r="L201" s="157"/>
      <c r="M201" s="162"/>
      <c r="N201" s="163"/>
      <c r="O201" s="163"/>
      <c r="P201" s="163"/>
      <c r="Q201" s="163"/>
      <c r="R201" s="163"/>
      <c r="S201" s="163"/>
      <c r="T201" s="164"/>
      <c r="AT201" s="159" t="s">
        <v>142</v>
      </c>
      <c r="AU201" s="159" t="s">
        <v>84</v>
      </c>
      <c r="AV201" s="13" t="s">
        <v>80</v>
      </c>
      <c r="AW201" s="13" t="s">
        <v>31</v>
      </c>
      <c r="AX201" s="13" t="s">
        <v>75</v>
      </c>
      <c r="AY201" s="159" t="s">
        <v>134</v>
      </c>
    </row>
    <row r="202" spans="1:65" s="14" customFormat="1" ht="10">
      <c r="B202" s="165"/>
      <c r="D202" s="158" t="s">
        <v>142</v>
      </c>
      <c r="E202" s="166" t="s">
        <v>1</v>
      </c>
      <c r="F202" s="167" t="s">
        <v>241</v>
      </c>
      <c r="H202" s="168">
        <v>38.49</v>
      </c>
      <c r="I202" s="169"/>
      <c r="L202" s="165"/>
      <c r="M202" s="170"/>
      <c r="N202" s="171"/>
      <c r="O202" s="171"/>
      <c r="P202" s="171"/>
      <c r="Q202" s="171"/>
      <c r="R202" s="171"/>
      <c r="S202" s="171"/>
      <c r="T202" s="172"/>
      <c r="AT202" s="166" t="s">
        <v>142</v>
      </c>
      <c r="AU202" s="166" t="s">
        <v>84</v>
      </c>
      <c r="AV202" s="14" t="s">
        <v>84</v>
      </c>
      <c r="AW202" s="14" t="s">
        <v>31</v>
      </c>
      <c r="AX202" s="14" t="s">
        <v>75</v>
      </c>
      <c r="AY202" s="166" t="s">
        <v>134</v>
      </c>
    </row>
    <row r="203" spans="1:65" s="14" customFormat="1" ht="10">
      <c r="B203" s="165"/>
      <c r="D203" s="158" t="s">
        <v>142</v>
      </c>
      <c r="E203" s="166" t="s">
        <v>1</v>
      </c>
      <c r="F203" s="167" t="s">
        <v>242</v>
      </c>
      <c r="H203" s="168">
        <v>16.579999999999998</v>
      </c>
      <c r="I203" s="169"/>
      <c r="L203" s="165"/>
      <c r="M203" s="170"/>
      <c r="N203" s="171"/>
      <c r="O203" s="171"/>
      <c r="P203" s="171"/>
      <c r="Q203" s="171"/>
      <c r="R203" s="171"/>
      <c r="S203" s="171"/>
      <c r="T203" s="172"/>
      <c r="AT203" s="166" t="s">
        <v>142</v>
      </c>
      <c r="AU203" s="166" t="s">
        <v>84</v>
      </c>
      <c r="AV203" s="14" t="s">
        <v>84</v>
      </c>
      <c r="AW203" s="14" t="s">
        <v>31</v>
      </c>
      <c r="AX203" s="14" t="s">
        <v>75</v>
      </c>
      <c r="AY203" s="166" t="s">
        <v>134</v>
      </c>
    </row>
    <row r="204" spans="1:65" s="15" customFormat="1" ht="10">
      <c r="B204" s="173"/>
      <c r="D204" s="158" t="s">
        <v>142</v>
      </c>
      <c r="E204" s="174" t="s">
        <v>1</v>
      </c>
      <c r="F204" s="175" t="s">
        <v>158</v>
      </c>
      <c r="H204" s="176">
        <v>55.07</v>
      </c>
      <c r="I204" s="177"/>
      <c r="L204" s="173"/>
      <c r="M204" s="178"/>
      <c r="N204" s="179"/>
      <c r="O204" s="179"/>
      <c r="P204" s="179"/>
      <c r="Q204" s="179"/>
      <c r="R204" s="179"/>
      <c r="S204" s="179"/>
      <c r="T204" s="180"/>
      <c r="AT204" s="174" t="s">
        <v>142</v>
      </c>
      <c r="AU204" s="174" t="s">
        <v>84</v>
      </c>
      <c r="AV204" s="15" t="s">
        <v>90</v>
      </c>
      <c r="AW204" s="15" t="s">
        <v>31</v>
      </c>
      <c r="AX204" s="15" t="s">
        <v>80</v>
      </c>
      <c r="AY204" s="174" t="s">
        <v>134</v>
      </c>
    </row>
    <row r="205" spans="1:65" s="2" customFormat="1" ht="37.75" customHeight="1">
      <c r="A205" s="32"/>
      <c r="B205" s="143"/>
      <c r="C205" s="144" t="s">
        <v>243</v>
      </c>
      <c r="D205" s="144" t="s">
        <v>136</v>
      </c>
      <c r="E205" s="145" t="s">
        <v>244</v>
      </c>
      <c r="F205" s="146" t="s">
        <v>245</v>
      </c>
      <c r="G205" s="147" t="s">
        <v>139</v>
      </c>
      <c r="H205" s="148">
        <v>39.311999999999998</v>
      </c>
      <c r="I205" s="149"/>
      <c r="J205" s="150">
        <f>ROUND(I205*H205,2)</f>
        <v>0</v>
      </c>
      <c r="K205" s="146" t="s">
        <v>140</v>
      </c>
      <c r="L205" s="33"/>
      <c r="M205" s="151" t="s">
        <v>1</v>
      </c>
      <c r="N205" s="152" t="s">
        <v>40</v>
      </c>
      <c r="O205" s="58"/>
      <c r="P205" s="153">
        <f>O205*H205</f>
        <v>0</v>
      </c>
      <c r="Q205" s="153">
        <v>0</v>
      </c>
      <c r="R205" s="153">
        <f>Q205*H205</f>
        <v>0</v>
      </c>
      <c r="S205" s="153">
        <v>4.0000000000000001E-3</v>
      </c>
      <c r="T205" s="154">
        <f>S205*H205</f>
        <v>0.157248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5" t="s">
        <v>90</v>
      </c>
      <c r="AT205" s="155" t="s">
        <v>136</v>
      </c>
      <c r="AU205" s="155" t="s">
        <v>84</v>
      </c>
      <c r="AY205" s="17" t="s">
        <v>134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7" t="s">
        <v>80</v>
      </c>
      <c r="BK205" s="156">
        <f>ROUND(I205*H205,2)</f>
        <v>0</v>
      </c>
      <c r="BL205" s="17" t="s">
        <v>90</v>
      </c>
      <c r="BM205" s="155" t="s">
        <v>246</v>
      </c>
    </row>
    <row r="206" spans="1:65" s="13" customFormat="1" ht="10">
      <c r="B206" s="157"/>
      <c r="D206" s="158" t="s">
        <v>142</v>
      </c>
      <c r="E206" s="159" t="s">
        <v>1</v>
      </c>
      <c r="F206" s="160" t="s">
        <v>247</v>
      </c>
      <c r="H206" s="159" t="s">
        <v>1</v>
      </c>
      <c r="I206" s="161"/>
      <c r="L206" s="157"/>
      <c r="M206" s="162"/>
      <c r="N206" s="163"/>
      <c r="O206" s="163"/>
      <c r="P206" s="163"/>
      <c r="Q206" s="163"/>
      <c r="R206" s="163"/>
      <c r="S206" s="163"/>
      <c r="T206" s="164"/>
      <c r="AT206" s="159" t="s">
        <v>142</v>
      </c>
      <c r="AU206" s="159" t="s">
        <v>84</v>
      </c>
      <c r="AV206" s="13" t="s">
        <v>80</v>
      </c>
      <c r="AW206" s="13" t="s">
        <v>31</v>
      </c>
      <c r="AX206" s="13" t="s">
        <v>75</v>
      </c>
      <c r="AY206" s="159" t="s">
        <v>134</v>
      </c>
    </row>
    <row r="207" spans="1:65" s="14" customFormat="1" ht="10">
      <c r="B207" s="165"/>
      <c r="D207" s="158" t="s">
        <v>142</v>
      </c>
      <c r="E207" s="166" t="s">
        <v>1</v>
      </c>
      <c r="F207" s="167" t="s">
        <v>248</v>
      </c>
      <c r="H207" s="168">
        <v>39.311999999999998</v>
      </c>
      <c r="I207" s="169"/>
      <c r="L207" s="165"/>
      <c r="M207" s="170"/>
      <c r="N207" s="171"/>
      <c r="O207" s="171"/>
      <c r="P207" s="171"/>
      <c r="Q207" s="171"/>
      <c r="R207" s="171"/>
      <c r="S207" s="171"/>
      <c r="T207" s="172"/>
      <c r="AT207" s="166" t="s">
        <v>142</v>
      </c>
      <c r="AU207" s="166" t="s">
        <v>84</v>
      </c>
      <c r="AV207" s="14" t="s">
        <v>84</v>
      </c>
      <c r="AW207" s="14" t="s">
        <v>31</v>
      </c>
      <c r="AX207" s="14" t="s">
        <v>80</v>
      </c>
      <c r="AY207" s="166" t="s">
        <v>134</v>
      </c>
    </row>
    <row r="208" spans="1:65" s="2" customFormat="1" ht="37.75" customHeight="1">
      <c r="A208" s="32"/>
      <c r="B208" s="143"/>
      <c r="C208" s="144" t="s">
        <v>249</v>
      </c>
      <c r="D208" s="144" t="s">
        <v>136</v>
      </c>
      <c r="E208" s="145" t="s">
        <v>250</v>
      </c>
      <c r="F208" s="146" t="s">
        <v>251</v>
      </c>
      <c r="G208" s="147" t="s">
        <v>139</v>
      </c>
      <c r="H208" s="148">
        <v>94.73</v>
      </c>
      <c r="I208" s="149"/>
      <c r="J208" s="150">
        <f>ROUND(I208*H208,2)</f>
        <v>0</v>
      </c>
      <c r="K208" s="146" t="s">
        <v>140</v>
      </c>
      <c r="L208" s="33"/>
      <c r="M208" s="151" t="s">
        <v>1</v>
      </c>
      <c r="N208" s="152" t="s">
        <v>40</v>
      </c>
      <c r="O208" s="58"/>
      <c r="P208" s="153">
        <f>O208*H208</f>
        <v>0</v>
      </c>
      <c r="Q208" s="153">
        <v>0</v>
      </c>
      <c r="R208" s="153">
        <f>Q208*H208</f>
        <v>0</v>
      </c>
      <c r="S208" s="153">
        <v>0.01</v>
      </c>
      <c r="T208" s="154">
        <f>S208*H208</f>
        <v>0.94730000000000003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5" t="s">
        <v>90</v>
      </c>
      <c r="AT208" s="155" t="s">
        <v>136</v>
      </c>
      <c r="AU208" s="155" t="s">
        <v>84</v>
      </c>
      <c r="AY208" s="17" t="s">
        <v>134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7" t="s">
        <v>80</v>
      </c>
      <c r="BK208" s="156">
        <f>ROUND(I208*H208,2)</f>
        <v>0</v>
      </c>
      <c r="BL208" s="17" t="s">
        <v>90</v>
      </c>
      <c r="BM208" s="155" t="s">
        <v>252</v>
      </c>
    </row>
    <row r="209" spans="1:65" s="13" customFormat="1" ht="10">
      <c r="B209" s="157"/>
      <c r="D209" s="158" t="s">
        <v>142</v>
      </c>
      <c r="E209" s="159" t="s">
        <v>1</v>
      </c>
      <c r="F209" s="160" t="s">
        <v>247</v>
      </c>
      <c r="H209" s="159" t="s">
        <v>1</v>
      </c>
      <c r="I209" s="161"/>
      <c r="L209" s="157"/>
      <c r="M209" s="162"/>
      <c r="N209" s="163"/>
      <c r="O209" s="163"/>
      <c r="P209" s="163"/>
      <c r="Q209" s="163"/>
      <c r="R209" s="163"/>
      <c r="S209" s="163"/>
      <c r="T209" s="164"/>
      <c r="AT209" s="159" t="s">
        <v>142</v>
      </c>
      <c r="AU209" s="159" t="s">
        <v>84</v>
      </c>
      <c r="AV209" s="13" t="s">
        <v>80</v>
      </c>
      <c r="AW209" s="13" t="s">
        <v>31</v>
      </c>
      <c r="AX209" s="13" t="s">
        <v>75</v>
      </c>
      <c r="AY209" s="159" t="s">
        <v>134</v>
      </c>
    </row>
    <row r="210" spans="1:65" s="14" customFormat="1" ht="20">
      <c r="B210" s="165"/>
      <c r="D210" s="158" t="s">
        <v>142</v>
      </c>
      <c r="E210" s="166" t="s">
        <v>1</v>
      </c>
      <c r="F210" s="167" t="s">
        <v>253</v>
      </c>
      <c r="H210" s="168">
        <v>41.718000000000004</v>
      </c>
      <c r="I210" s="169"/>
      <c r="L210" s="165"/>
      <c r="M210" s="170"/>
      <c r="N210" s="171"/>
      <c r="O210" s="171"/>
      <c r="P210" s="171"/>
      <c r="Q210" s="171"/>
      <c r="R210" s="171"/>
      <c r="S210" s="171"/>
      <c r="T210" s="172"/>
      <c r="AT210" s="166" t="s">
        <v>142</v>
      </c>
      <c r="AU210" s="166" t="s">
        <v>84</v>
      </c>
      <c r="AV210" s="14" t="s">
        <v>84</v>
      </c>
      <c r="AW210" s="14" t="s">
        <v>31</v>
      </c>
      <c r="AX210" s="14" t="s">
        <v>75</v>
      </c>
      <c r="AY210" s="166" t="s">
        <v>134</v>
      </c>
    </row>
    <row r="211" spans="1:65" s="14" customFormat="1" ht="20">
      <c r="B211" s="165"/>
      <c r="D211" s="158" t="s">
        <v>142</v>
      </c>
      <c r="E211" s="166" t="s">
        <v>1</v>
      </c>
      <c r="F211" s="167" t="s">
        <v>254</v>
      </c>
      <c r="H211" s="168">
        <v>53.012</v>
      </c>
      <c r="I211" s="169"/>
      <c r="L211" s="165"/>
      <c r="M211" s="170"/>
      <c r="N211" s="171"/>
      <c r="O211" s="171"/>
      <c r="P211" s="171"/>
      <c r="Q211" s="171"/>
      <c r="R211" s="171"/>
      <c r="S211" s="171"/>
      <c r="T211" s="172"/>
      <c r="AT211" s="166" t="s">
        <v>142</v>
      </c>
      <c r="AU211" s="166" t="s">
        <v>84</v>
      </c>
      <c r="AV211" s="14" t="s">
        <v>84</v>
      </c>
      <c r="AW211" s="14" t="s">
        <v>31</v>
      </c>
      <c r="AX211" s="14" t="s">
        <v>75</v>
      </c>
      <c r="AY211" s="166" t="s">
        <v>134</v>
      </c>
    </row>
    <row r="212" spans="1:65" s="15" customFormat="1" ht="10">
      <c r="B212" s="173"/>
      <c r="D212" s="158" t="s">
        <v>142</v>
      </c>
      <c r="E212" s="174" t="s">
        <v>1</v>
      </c>
      <c r="F212" s="175" t="s">
        <v>158</v>
      </c>
      <c r="H212" s="176">
        <v>94.73</v>
      </c>
      <c r="I212" s="177"/>
      <c r="L212" s="173"/>
      <c r="M212" s="178"/>
      <c r="N212" s="179"/>
      <c r="O212" s="179"/>
      <c r="P212" s="179"/>
      <c r="Q212" s="179"/>
      <c r="R212" s="179"/>
      <c r="S212" s="179"/>
      <c r="T212" s="180"/>
      <c r="AT212" s="174" t="s">
        <v>142</v>
      </c>
      <c r="AU212" s="174" t="s">
        <v>84</v>
      </c>
      <c r="AV212" s="15" t="s">
        <v>90</v>
      </c>
      <c r="AW212" s="15" t="s">
        <v>31</v>
      </c>
      <c r="AX212" s="15" t="s">
        <v>80</v>
      </c>
      <c r="AY212" s="174" t="s">
        <v>134</v>
      </c>
    </row>
    <row r="213" spans="1:65" s="2" customFormat="1" ht="24.15" customHeight="1">
      <c r="A213" s="32"/>
      <c r="B213" s="143"/>
      <c r="C213" s="144" t="s">
        <v>255</v>
      </c>
      <c r="D213" s="144" t="s">
        <v>136</v>
      </c>
      <c r="E213" s="145" t="s">
        <v>256</v>
      </c>
      <c r="F213" s="146" t="s">
        <v>257</v>
      </c>
      <c r="G213" s="147" t="s">
        <v>139</v>
      </c>
      <c r="H213" s="148">
        <v>80.007000000000005</v>
      </c>
      <c r="I213" s="149"/>
      <c r="J213" s="150">
        <f>ROUND(I213*H213,2)</f>
        <v>0</v>
      </c>
      <c r="K213" s="146" t="s">
        <v>140</v>
      </c>
      <c r="L213" s="33"/>
      <c r="M213" s="151" t="s">
        <v>1</v>
      </c>
      <c r="N213" s="152" t="s">
        <v>40</v>
      </c>
      <c r="O213" s="58"/>
      <c r="P213" s="153">
        <f>O213*H213</f>
        <v>0</v>
      </c>
      <c r="Q213" s="153">
        <v>0</v>
      </c>
      <c r="R213" s="153">
        <f>Q213*H213</f>
        <v>0</v>
      </c>
      <c r="S213" s="153">
        <v>6.8000000000000005E-2</v>
      </c>
      <c r="T213" s="154">
        <f>S213*H213</f>
        <v>5.4404760000000003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5" t="s">
        <v>90</v>
      </c>
      <c r="AT213" s="155" t="s">
        <v>136</v>
      </c>
      <c r="AU213" s="155" t="s">
        <v>84</v>
      </c>
      <c r="AY213" s="17" t="s">
        <v>134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7" t="s">
        <v>80</v>
      </c>
      <c r="BK213" s="156">
        <f>ROUND(I213*H213,2)</f>
        <v>0</v>
      </c>
      <c r="BL213" s="17" t="s">
        <v>90</v>
      </c>
      <c r="BM213" s="155" t="s">
        <v>258</v>
      </c>
    </row>
    <row r="214" spans="1:65" s="13" customFormat="1" ht="10">
      <c r="B214" s="157"/>
      <c r="D214" s="158" t="s">
        <v>142</v>
      </c>
      <c r="E214" s="159" t="s">
        <v>1</v>
      </c>
      <c r="F214" s="160" t="s">
        <v>247</v>
      </c>
      <c r="H214" s="159" t="s">
        <v>1</v>
      </c>
      <c r="I214" s="161"/>
      <c r="L214" s="157"/>
      <c r="M214" s="162"/>
      <c r="N214" s="163"/>
      <c r="O214" s="163"/>
      <c r="P214" s="163"/>
      <c r="Q214" s="163"/>
      <c r="R214" s="163"/>
      <c r="S214" s="163"/>
      <c r="T214" s="164"/>
      <c r="AT214" s="159" t="s">
        <v>142</v>
      </c>
      <c r="AU214" s="159" t="s">
        <v>84</v>
      </c>
      <c r="AV214" s="13" t="s">
        <v>80</v>
      </c>
      <c r="AW214" s="13" t="s">
        <v>31</v>
      </c>
      <c r="AX214" s="13" t="s">
        <v>75</v>
      </c>
      <c r="AY214" s="159" t="s">
        <v>134</v>
      </c>
    </row>
    <row r="215" spans="1:65" s="14" customFormat="1" ht="10">
      <c r="B215" s="165"/>
      <c r="D215" s="158" t="s">
        <v>142</v>
      </c>
      <c r="E215" s="166" t="s">
        <v>1</v>
      </c>
      <c r="F215" s="167" t="s">
        <v>259</v>
      </c>
      <c r="H215" s="168">
        <v>30.393000000000001</v>
      </c>
      <c r="I215" s="169"/>
      <c r="L215" s="165"/>
      <c r="M215" s="170"/>
      <c r="N215" s="171"/>
      <c r="O215" s="171"/>
      <c r="P215" s="171"/>
      <c r="Q215" s="171"/>
      <c r="R215" s="171"/>
      <c r="S215" s="171"/>
      <c r="T215" s="172"/>
      <c r="AT215" s="166" t="s">
        <v>142</v>
      </c>
      <c r="AU215" s="166" t="s">
        <v>84</v>
      </c>
      <c r="AV215" s="14" t="s">
        <v>84</v>
      </c>
      <c r="AW215" s="14" t="s">
        <v>31</v>
      </c>
      <c r="AX215" s="14" t="s">
        <v>75</v>
      </c>
      <c r="AY215" s="166" t="s">
        <v>134</v>
      </c>
    </row>
    <row r="216" spans="1:65" s="14" customFormat="1" ht="10">
      <c r="B216" s="165"/>
      <c r="D216" s="158" t="s">
        <v>142</v>
      </c>
      <c r="E216" s="166" t="s">
        <v>1</v>
      </c>
      <c r="F216" s="167" t="s">
        <v>260</v>
      </c>
      <c r="H216" s="168">
        <v>35.64</v>
      </c>
      <c r="I216" s="169"/>
      <c r="L216" s="165"/>
      <c r="M216" s="170"/>
      <c r="N216" s="171"/>
      <c r="O216" s="171"/>
      <c r="P216" s="171"/>
      <c r="Q216" s="171"/>
      <c r="R216" s="171"/>
      <c r="S216" s="171"/>
      <c r="T216" s="172"/>
      <c r="AT216" s="166" t="s">
        <v>142</v>
      </c>
      <c r="AU216" s="166" t="s">
        <v>84</v>
      </c>
      <c r="AV216" s="14" t="s">
        <v>84</v>
      </c>
      <c r="AW216" s="14" t="s">
        <v>31</v>
      </c>
      <c r="AX216" s="14" t="s">
        <v>75</v>
      </c>
      <c r="AY216" s="166" t="s">
        <v>134</v>
      </c>
    </row>
    <row r="217" spans="1:65" s="14" customFormat="1" ht="10">
      <c r="B217" s="165"/>
      <c r="D217" s="158" t="s">
        <v>142</v>
      </c>
      <c r="E217" s="166" t="s">
        <v>1</v>
      </c>
      <c r="F217" s="167" t="s">
        <v>261</v>
      </c>
      <c r="H217" s="168">
        <v>13.974</v>
      </c>
      <c r="I217" s="169"/>
      <c r="L217" s="165"/>
      <c r="M217" s="170"/>
      <c r="N217" s="171"/>
      <c r="O217" s="171"/>
      <c r="P217" s="171"/>
      <c r="Q217" s="171"/>
      <c r="R217" s="171"/>
      <c r="S217" s="171"/>
      <c r="T217" s="172"/>
      <c r="AT217" s="166" t="s">
        <v>142</v>
      </c>
      <c r="AU217" s="166" t="s">
        <v>84</v>
      </c>
      <c r="AV217" s="14" t="s">
        <v>84</v>
      </c>
      <c r="AW217" s="14" t="s">
        <v>31</v>
      </c>
      <c r="AX217" s="14" t="s">
        <v>75</v>
      </c>
      <c r="AY217" s="166" t="s">
        <v>134</v>
      </c>
    </row>
    <row r="218" spans="1:65" s="15" customFormat="1" ht="10">
      <c r="B218" s="173"/>
      <c r="D218" s="158" t="s">
        <v>142</v>
      </c>
      <c r="E218" s="174" t="s">
        <v>1</v>
      </c>
      <c r="F218" s="175" t="s">
        <v>158</v>
      </c>
      <c r="H218" s="176">
        <v>80.007000000000005</v>
      </c>
      <c r="I218" s="177"/>
      <c r="L218" s="173"/>
      <c r="M218" s="178"/>
      <c r="N218" s="179"/>
      <c r="O218" s="179"/>
      <c r="P218" s="179"/>
      <c r="Q218" s="179"/>
      <c r="R218" s="179"/>
      <c r="S218" s="179"/>
      <c r="T218" s="180"/>
      <c r="AT218" s="174" t="s">
        <v>142</v>
      </c>
      <c r="AU218" s="174" t="s">
        <v>84</v>
      </c>
      <c r="AV218" s="15" t="s">
        <v>90</v>
      </c>
      <c r="AW218" s="15" t="s">
        <v>31</v>
      </c>
      <c r="AX218" s="15" t="s">
        <v>80</v>
      </c>
      <c r="AY218" s="174" t="s">
        <v>134</v>
      </c>
    </row>
    <row r="219" spans="1:65" s="12" customFormat="1" ht="22.75" customHeight="1">
      <c r="B219" s="130"/>
      <c r="D219" s="131" t="s">
        <v>74</v>
      </c>
      <c r="E219" s="141" t="s">
        <v>262</v>
      </c>
      <c r="F219" s="141" t="s">
        <v>263</v>
      </c>
      <c r="I219" s="133"/>
      <c r="J219" s="142">
        <f>BK219</f>
        <v>0</v>
      </c>
      <c r="L219" s="130"/>
      <c r="M219" s="135"/>
      <c r="N219" s="136"/>
      <c r="O219" s="136"/>
      <c r="P219" s="137">
        <f>SUM(P220:P224)</f>
        <v>0</v>
      </c>
      <c r="Q219" s="136"/>
      <c r="R219" s="137">
        <f>SUM(R220:R224)</f>
        <v>0</v>
      </c>
      <c r="S219" s="136"/>
      <c r="T219" s="138">
        <f>SUM(T220:T224)</f>
        <v>0</v>
      </c>
      <c r="AR219" s="131" t="s">
        <v>80</v>
      </c>
      <c r="AT219" s="139" t="s">
        <v>74</v>
      </c>
      <c r="AU219" s="139" t="s">
        <v>80</v>
      </c>
      <c r="AY219" s="131" t="s">
        <v>134</v>
      </c>
      <c r="BK219" s="140">
        <f>SUM(BK220:BK224)</f>
        <v>0</v>
      </c>
    </row>
    <row r="220" spans="1:65" s="2" customFormat="1" ht="24.15" customHeight="1">
      <c r="A220" s="32"/>
      <c r="B220" s="143"/>
      <c r="C220" s="144" t="s">
        <v>7</v>
      </c>
      <c r="D220" s="144" t="s">
        <v>136</v>
      </c>
      <c r="E220" s="145" t="s">
        <v>264</v>
      </c>
      <c r="F220" s="146" t="s">
        <v>265</v>
      </c>
      <c r="G220" s="147" t="s">
        <v>198</v>
      </c>
      <c r="H220" s="148">
        <v>24.698</v>
      </c>
      <c r="I220" s="149"/>
      <c r="J220" s="150">
        <f>ROUND(I220*H220,2)</f>
        <v>0</v>
      </c>
      <c r="K220" s="146" t="s">
        <v>140</v>
      </c>
      <c r="L220" s="33"/>
      <c r="M220" s="151" t="s">
        <v>1</v>
      </c>
      <c r="N220" s="152" t="s">
        <v>40</v>
      </c>
      <c r="O220" s="58"/>
      <c r="P220" s="153">
        <f>O220*H220</f>
        <v>0</v>
      </c>
      <c r="Q220" s="153">
        <v>0</v>
      </c>
      <c r="R220" s="153">
        <f>Q220*H220</f>
        <v>0</v>
      </c>
      <c r="S220" s="153">
        <v>0</v>
      </c>
      <c r="T220" s="154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5" t="s">
        <v>90</v>
      </c>
      <c r="AT220" s="155" t="s">
        <v>136</v>
      </c>
      <c r="AU220" s="155" t="s">
        <v>84</v>
      </c>
      <c r="AY220" s="17" t="s">
        <v>134</v>
      </c>
      <c r="BE220" s="156">
        <f>IF(N220="základní",J220,0)</f>
        <v>0</v>
      </c>
      <c r="BF220" s="156">
        <f>IF(N220="snížená",J220,0)</f>
        <v>0</v>
      </c>
      <c r="BG220" s="156">
        <f>IF(N220="zákl. přenesená",J220,0)</f>
        <v>0</v>
      </c>
      <c r="BH220" s="156">
        <f>IF(N220="sníž. přenesená",J220,0)</f>
        <v>0</v>
      </c>
      <c r="BI220" s="156">
        <f>IF(N220="nulová",J220,0)</f>
        <v>0</v>
      </c>
      <c r="BJ220" s="17" t="s">
        <v>80</v>
      </c>
      <c r="BK220" s="156">
        <f>ROUND(I220*H220,2)</f>
        <v>0</v>
      </c>
      <c r="BL220" s="17" t="s">
        <v>90</v>
      </c>
      <c r="BM220" s="155" t="s">
        <v>266</v>
      </c>
    </row>
    <row r="221" spans="1:65" s="2" customFormat="1" ht="24.15" customHeight="1">
      <c r="A221" s="32"/>
      <c r="B221" s="143"/>
      <c r="C221" s="144" t="s">
        <v>267</v>
      </c>
      <c r="D221" s="144" t="s">
        <v>136</v>
      </c>
      <c r="E221" s="145" t="s">
        <v>268</v>
      </c>
      <c r="F221" s="146" t="s">
        <v>269</v>
      </c>
      <c r="G221" s="147" t="s">
        <v>198</v>
      </c>
      <c r="H221" s="148">
        <v>24.698</v>
      </c>
      <c r="I221" s="149"/>
      <c r="J221" s="150">
        <f>ROUND(I221*H221,2)</f>
        <v>0</v>
      </c>
      <c r="K221" s="146" t="s">
        <v>140</v>
      </c>
      <c r="L221" s="33"/>
      <c r="M221" s="151" t="s">
        <v>1</v>
      </c>
      <c r="N221" s="152" t="s">
        <v>40</v>
      </c>
      <c r="O221" s="58"/>
      <c r="P221" s="153">
        <f>O221*H221</f>
        <v>0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5" t="s">
        <v>90</v>
      </c>
      <c r="AT221" s="155" t="s">
        <v>136</v>
      </c>
      <c r="AU221" s="155" t="s">
        <v>84</v>
      </c>
      <c r="AY221" s="17" t="s">
        <v>134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7" t="s">
        <v>80</v>
      </c>
      <c r="BK221" s="156">
        <f>ROUND(I221*H221,2)</f>
        <v>0</v>
      </c>
      <c r="BL221" s="17" t="s">
        <v>90</v>
      </c>
      <c r="BM221" s="155" t="s">
        <v>270</v>
      </c>
    </row>
    <row r="222" spans="1:65" s="2" customFormat="1" ht="24.15" customHeight="1">
      <c r="A222" s="32"/>
      <c r="B222" s="143"/>
      <c r="C222" s="144" t="s">
        <v>271</v>
      </c>
      <c r="D222" s="144" t="s">
        <v>136</v>
      </c>
      <c r="E222" s="145" t="s">
        <v>272</v>
      </c>
      <c r="F222" s="146" t="s">
        <v>273</v>
      </c>
      <c r="G222" s="147" t="s">
        <v>198</v>
      </c>
      <c r="H222" s="148">
        <v>469.262</v>
      </c>
      <c r="I222" s="149"/>
      <c r="J222" s="150">
        <f>ROUND(I222*H222,2)</f>
        <v>0</v>
      </c>
      <c r="K222" s="146" t="s">
        <v>140</v>
      </c>
      <c r="L222" s="33"/>
      <c r="M222" s="151" t="s">
        <v>1</v>
      </c>
      <c r="N222" s="152" t="s">
        <v>40</v>
      </c>
      <c r="O222" s="58"/>
      <c r="P222" s="153">
        <f>O222*H222</f>
        <v>0</v>
      </c>
      <c r="Q222" s="153">
        <v>0</v>
      </c>
      <c r="R222" s="153">
        <f>Q222*H222</f>
        <v>0</v>
      </c>
      <c r="S222" s="153">
        <v>0</v>
      </c>
      <c r="T222" s="154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5" t="s">
        <v>90</v>
      </c>
      <c r="AT222" s="155" t="s">
        <v>136</v>
      </c>
      <c r="AU222" s="155" t="s">
        <v>84</v>
      </c>
      <c r="AY222" s="17" t="s">
        <v>134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7" t="s">
        <v>80</v>
      </c>
      <c r="BK222" s="156">
        <f>ROUND(I222*H222,2)</f>
        <v>0</v>
      </c>
      <c r="BL222" s="17" t="s">
        <v>90</v>
      </c>
      <c r="BM222" s="155" t="s">
        <v>274</v>
      </c>
    </row>
    <row r="223" spans="1:65" s="14" customFormat="1" ht="10">
      <c r="B223" s="165"/>
      <c r="D223" s="158" t="s">
        <v>142</v>
      </c>
      <c r="F223" s="167" t="s">
        <v>275</v>
      </c>
      <c r="H223" s="168">
        <v>469.262</v>
      </c>
      <c r="I223" s="169"/>
      <c r="L223" s="165"/>
      <c r="M223" s="170"/>
      <c r="N223" s="171"/>
      <c r="O223" s="171"/>
      <c r="P223" s="171"/>
      <c r="Q223" s="171"/>
      <c r="R223" s="171"/>
      <c r="S223" s="171"/>
      <c r="T223" s="172"/>
      <c r="AT223" s="166" t="s">
        <v>142</v>
      </c>
      <c r="AU223" s="166" t="s">
        <v>84</v>
      </c>
      <c r="AV223" s="14" t="s">
        <v>84</v>
      </c>
      <c r="AW223" s="14" t="s">
        <v>3</v>
      </c>
      <c r="AX223" s="14" t="s">
        <v>80</v>
      </c>
      <c r="AY223" s="166" t="s">
        <v>134</v>
      </c>
    </row>
    <row r="224" spans="1:65" s="2" customFormat="1" ht="33" customHeight="1">
      <c r="A224" s="32"/>
      <c r="B224" s="143"/>
      <c r="C224" s="144" t="s">
        <v>276</v>
      </c>
      <c r="D224" s="144" t="s">
        <v>136</v>
      </c>
      <c r="E224" s="145" t="s">
        <v>277</v>
      </c>
      <c r="F224" s="146" t="s">
        <v>278</v>
      </c>
      <c r="G224" s="147" t="s">
        <v>198</v>
      </c>
      <c r="H224" s="148">
        <v>24.698</v>
      </c>
      <c r="I224" s="149"/>
      <c r="J224" s="150">
        <f>ROUND(I224*H224,2)</f>
        <v>0</v>
      </c>
      <c r="K224" s="146" t="s">
        <v>140</v>
      </c>
      <c r="L224" s="33"/>
      <c r="M224" s="151" t="s">
        <v>1</v>
      </c>
      <c r="N224" s="152" t="s">
        <v>40</v>
      </c>
      <c r="O224" s="58"/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5" t="s">
        <v>90</v>
      </c>
      <c r="AT224" s="155" t="s">
        <v>136</v>
      </c>
      <c r="AU224" s="155" t="s">
        <v>84</v>
      </c>
      <c r="AY224" s="17" t="s">
        <v>134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7" t="s">
        <v>80</v>
      </c>
      <c r="BK224" s="156">
        <f>ROUND(I224*H224,2)</f>
        <v>0</v>
      </c>
      <c r="BL224" s="17" t="s">
        <v>90</v>
      </c>
      <c r="BM224" s="155" t="s">
        <v>279</v>
      </c>
    </row>
    <row r="225" spans="1:65" s="12" customFormat="1" ht="22.75" customHeight="1">
      <c r="B225" s="130"/>
      <c r="D225" s="131" t="s">
        <v>74</v>
      </c>
      <c r="E225" s="141" t="s">
        <v>280</v>
      </c>
      <c r="F225" s="141" t="s">
        <v>281</v>
      </c>
      <c r="I225" s="133"/>
      <c r="J225" s="142">
        <f>BK225</f>
        <v>0</v>
      </c>
      <c r="L225" s="130"/>
      <c r="M225" s="135"/>
      <c r="N225" s="136"/>
      <c r="O225" s="136"/>
      <c r="P225" s="137">
        <f>P226</f>
        <v>0</v>
      </c>
      <c r="Q225" s="136"/>
      <c r="R225" s="137">
        <f>R226</f>
        <v>0</v>
      </c>
      <c r="S225" s="136"/>
      <c r="T225" s="138">
        <f>T226</f>
        <v>0</v>
      </c>
      <c r="AR225" s="131" t="s">
        <v>80</v>
      </c>
      <c r="AT225" s="139" t="s">
        <v>74</v>
      </c>
      <c r="AU225" s="139" t="s">
        <v>80</v>
      </c>
      <c r="AY225" s="131" t="s">
        <v>134</v>
      </c>
      <c r="BK225" s="140">
        <f>BK226</f>
        <v>0</v>
      </c>
    </row>
    <row r="226" spans="1:65" s="2" customFormat="1" ht="16.5" customHeight="1">
      <c r="A226" s="32"/>
      <c r="B226" s="143"/>
      <c r="C226" s="144" t="s">
        <v>282</v>
      </c>
      <c r="D226" s="144" t="s">
        <v>136</v>
      </c>
      <c r="E226" s="145" t="s">
        <v>283</v>
      </c>
      <c r="F226" s="146" t="s">
        <v>284</v>
      </c>
      <c r="G226" s="147" t="s">
        <v>198</v>
      </c>
      <c r="H226" s="148">
        <v>21.545000000000002</v>
      </c>
      <c r="I226" s="149"/>
      <c r="J226" s="150">
        <f>ROUND(I226*H226,2)</f>
        <v>0</v>
      </c>
      <c r="K226" s="146" t="s">
        <v>140</v>
      </c>
      <c r="L226" s="33"/>
      <c r="M226" s="151" t="s">
        <v>1</v>
      </c>
      <c r="N226" s="152" t="s">
        <v>40</v>
      </c>
      <c r="O226" s="58"/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5" t="s">
        <v>90</v>
      </c>
      <c r="AT226" s="155" t="s">
        <v>136</v>
      </c>
      <c r="AU226" s="155" t="s">
        <v>84</v>
      </c>
      <c r="AY226" s="17" t="s">
        <v>134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7" t="s">
        <v>80</v>
      </c>
      <c r="BK226" s="156">
        <f>ROUND(I226*H226,2)</f>
        <v>0</v>
      </c>
      <c r="BL226" s="17" t="s">
        <v>90</v>
      </c>
      <c r="BM226" s="155" t="s">
        <v>285</v>
      </c>
    </row>
    <row r="227" spans="1:65" s="12" customFormat="1" ht="25.9" customHeight="1">
      <c r="B227" s="130"/>
      <c r="D227" s="131" t="s">
        <v>74</v>
      </c>
      <c r="E227" s="132" t="s">
        <v>286</v>
      </c>
      <c r="F227" s="132" t="s">
        <v>287</v>
      </c>
      <c r="I227" s="133"/>
      <c r="J227" s="134">
        <f>BK227</f>
        <v>0</v>
      </c>
      <c r="L227" s="130"/>
      <c r="M227" s="135"/>
      <c r="N227" s="136"/>
      <c r="O227" s="136"/>
      <c r="P227" s="137">
        <f>P228+P256+P258+P268+P270+P275+P296+P300+P317+P339+P341</f>
        <v>0</v>
      </c>
      <c r="Q227" s="136"/>
      <c r="R227" s="137">
        <f>R228+R256+R258+R268+R270+R275+R296+R300+R317+R339+R341</f>
        <v>3.9791518699999999</v>
      </c>
      <c r="S227" s="136"/>
      <c r="T227" s="138">
        <f>T228+T256+T258+T268+T270+T275+T296+T300+T317+T339+T341</f>
        <v>0.43411938</v>
      </c>
      <c r="AR227" s="131" t="s">
        <v>84</v>
      </c>
      <c r="AT227" s="139" t="s">
        <v>74</v>
      </c>
      <c r="AU227" s="139" t="s">
        <v>75</v>
      </c>
      <c r="AY227" s="131" t="s">
        <v>134</v>
      </c>
      <c r="BK227" s="140">
        <f>BK228+BK256+BK258+BK268+BK270+BK275+BK296+BK300+BK317+BK339+BK341</f>
        <v>0</v>
      </c>
    </row>
    <row r="228" spans="1:65" s="12" customFormat="1" ht="22.75" customHeight="1">
      <c r="B228" s="130"/>
      <c r="D228" s="131" t="s">
        <v>74</v>
      </c>
      <c r="E228" s="141" t="s">
        <v>288</v>
      </c>
      <c r="F228" s="141" t="s">
        <v>289</v>
      </c>
      <c r="I228" s="133"/>
      <c r="J228" s="142">
        <f>BK228</f>
        <v>0</v>
      </c>
      <c r="L228" s="130"/>
      <c r="M228" s="135"/>
      <c r="N228" s="136"/>
      <c r="O228" s="136"/>
      <c r="P228" s="137">
        <f>SUM(P229:P255)</f>
        <v>0</v>
      </c>
      <c r="Q228" s="136"/>
      <c r="R228" s="137">
        <f>SUM(R229:R255)</f>
        <v>0.5796886</v>
      </c>
      <c r="S228" s="136"/>
      <c r="T228" s="138">
        <f>SUM(T229:T255)</f>
        <v>0.22028</v>
      </c>
      <c r="AR228" s="131" t="s">
        <v>84</v>
      </c>
      <c r="AT228" s="139" t="s">
        <v>74</v>
      </c>
      <c r="AU228" s="139" t="s">
        <v>80</v>
      </c>
      <c r="AY228" s="131" t="s">
        <v>134</v>
      </c>
      <c r="BK228" s="140">
        <f>SUM(BK229:BK255)</f>
        <v>0</v>
      </c>
    </row>
    <row r="229" spans="1:65" s="2" customFormat="1" ht="24.15" customHeight="1">
      <c r="A229" s="32"/>
      <c r="B229" s="143"/>
      <c r="C229" s="144" t="s">
        <v>290</v>
      </c>
      <c r="D229" s="144" t="s">
        <v>136</v>
      </c>
      <c r="E229" s="145" t="s">
        <v>291</v>
      </c>
      <c r="F229" s="146" t="s">
        <v>292</v>
      </c>
      <c r="G229" s="147" t="s">
        <v>139</v>
      </c>
      <c r="H229" s="148">
        <v>55.07</v>
      </c>
      <c r="I229" s="149"/>
      <c r="J229" s="150">
        <f>ROUND(I229*H229,2)</f>
        <v>0</v>
      </c>
      <c r="K229" s="146" t="s">
        <v>140</v>
      </c>
      <c r="L229" s="33"/>
      <c r="M229" s="151" t="s">
        <v>1</v>
      </c>
      <c r="N229" s="152" t="s">
        <v>40</v>
      </c>
      <c r="O229" s="58"/>
      <c r="P229" s="153">
        <f>O229*H229</f>
        <v>0</v>
      </c>
      <c r="Q229" s="153">
        <v>0</v>
      </c>
      <c r="R229" s="153">
        <f>Q229*H229</f>
        <v>0</v>
      </c>
      <c r="S229" s="153">
        <v>0</v>
      </c>
      <c r="T229" s="154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5" t="s">
        <v>231</v>
      </c>
      <c r="AT229" s="155" t="s">
        <v>136</v>
      </c>
      <c r="AU229" s="155" t="s">
        <v>84</v>
      </c>
      <c r="AY229" s="17" t="s">
        <v>134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7" t="s">
        <v>80</v>
      </c>
      <c r="BK229" s="156">
        <f>ROUND(I229*H229,2)</f>
        <v>0</v>
      </c>
      <c r="BL229" s="17" t="s">
        <v>231</v>
      </c>
      <c r="BM229" s="155" t="s">
        <v>293</v>
      </c>
    </row>
    <row r="230" spans="1:65" s="2" customFormat="1" ht="16.5" customHeight="1">
      <c r="A230" s="32"/>
      <c r="B230" s="143"/>
      <c r="C230" s="181" t="s">
        <v>294</v>
      </c>
      <c r="D230" s="181" t="s">
        <v>295</v>
      </c>
      <c r="E230" s="182" t="s">
        <v>296</v>
      </c>
      <c r="F230" s="183" t="s">
        <v>297</v>
      </c>
      <c r="G230" s="184" t="s">
        <v>198</v>
      </c>
      <c r="H230" s="185">
        <v>1.7999999999999999E-2</v>
      </c>
      <c r="I230" s="186"/>
      <c r="J230" s="187">
        <f>ROUND(I230*H230,2)</f>
        <v>0</v>
      </c>
      <c r="K230" s="183" t="s">
        <v>140</v>
      </c>
      <c r="L230" s="188"/>
      <c r="M230" s="189" t="s">
        <v>1</v>
      </c>
      <c r="N230" s="190" t="s">
        <v>40</v>
      </c>
      <c r="O230" s="58"/>
      <c r="P230" s="153">
        <f>O230*H230</f>
        <v>0</v>
      </c>
      <c r="Q230" s="153">
        <v>1</v>
      </c>
      <c r="R230" s="153">
        <f>Q230*H230</f>
        <v>1.7999999999999999E-2</v>
      </c>
      <c r="S230" s="153">
        <v>0</v>
      </c>
      <c r="T230" s="154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5" t="s">
        <v>298</v>
      </c>
      <c r="AT230" s="155" t="s">
        <v>295</v>
      </c>
      <c r="AU230" s="155" t="s">
        <v>84</v>
      </c>
      <c r="AY230" s="17" t="s">
        <v>134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7" t="s">
        <v>80</v>
      </c>
      <c r="BK230" s="156">
        <f>ROUND(I230*H230,2)</f>
        <v>0</v>
      </c>
      <c r="BL230" s="17" t="s">
        <v>231</v>
      </c>
      <c r="BM230" s="155" t="s">
        <v>299</v>
      </c>
    </row>
    <row r="231" spans="1:65" s="2" customFormat="1" ht="18">
      <c r="A231" s="32"/>
      <c r="B231" s="33"/>
      <c r="C231" s="32"/>
      <c r="D231" s="158" t="s">
        <v>300</v>
      </c>
      <c r="E231" s="32"/>
      <c r="F231" s="191" t="s">
        <v>301</v>
      </c>
      <c r="G231" s="32"/>
      <c r="H231" s="32"/>
      <c r="I231" s="192"/>
      <c r="J231" s="32"/>
      <c r="K231" s="32"/>
      <c r="L231" s="33"/>
      <c r="M231" s="193"/>
      <c r="N231" s="194"/>
      <c r="O231" s="58"/>
      <c r="P231" s="58"/>
      <c r="Q231" s="58"/>
      <c r="R231" s="58"/>
      <c r="S231" s="58"/>
      <c r="T231" s="5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300</v>
      </c>
      <c r="AU231" s="17" t="s">
        <v>84</v>
      </c>
    </row>
    <row r="232" spans="1:65" s="14" customFormat="1" ht="10">
      <c r="B232" s="165"/>
      <c r="D232" s="158" t="s">
        <v>142</v>
      </c>
      <c r="F232" s="167" t="s">
        <v>302</v>
      </c>
      <c r="H232" s="168">
        <v>1.7999999999999999E-2</v>
      </c>
      <c r="I232" s="169"/>
      <c r="L232" s="165"/>
      <c r="M232" s="170"/>
      <c r="N232" s="171"/>
      <c r="O232" s="171"/>
      <c r="P232" s="171"/>
      <c r="Q232" s="171"/>
      <c r="R232" s="171"/>
      <c r="S232" s="171"/>
      <c r="T232" s="172"/>
      <c r="AT232" s="166" t="s">
        <v>142</v>
      </c>
      <c r="AU232" s="166" t="s">
        <v>84</v>
      </c>
      <c r="AV232" s="14" t="s">
        <v>84</v>
      </c>
      <c r="AW232" s="14" t="s">
        <v>3</v>
      </c>
      <c r="AX232" s="14" t="s">
        <v>80</v>
      </c>
      <c r="AY232" s="166" t="s">
        <v>134</v>
      </c>
    </row>
    <row r="233" spans="1:65" s="2" customFormat="1" ht="16.5" customHeight="1">
      <c r="A233" s="32"/>
      <c r="B233" s="143"/>
      <c r="C233" s="144" t="s">
        <v>303</v>
      </c>
      <c r="D233" s="144" t="s">
        <v>136</v>
      </c>
      <c r="E233" s="145" t="s">
        <v>304</v>
      </c>
      <c r="F233" s="146" t="s">
        <v>305</v>
      </c>
      <c r="G233" s="147" t="s">
        <v>139</v>
      </c>
      <c r="H233" s="148">
        <v>55.07</v>
      </c>
      <c r="I233" s="149"/>
      <c r="J233" s="150">
        <f>ROUND(I233*H233,2)</f>
        <v>0</v>
      </c>
      <c r="K233" s="146" t="s">
        <v>140</v>
      </c>
      <c r="L233" s="33"/>
      <c r="M233" s="151" t="s">
        <v>1</v>
      </c>
      <c r="N233" s="152" t="s">
        <v>40</v>
      </c>
      <c r="O233" s="58"/>
      <c r="P233" s="153">
        <f>O233*H233</f>
        <v>0</v>
      </c>
      <c r="Q233" s="153">
        <v>0</v>
      </c>
      <c r="R233" s="153">
        <f>Q233*H233</f>
        <v>0</v>
      </c>
      <c r="S233" s="153">
        <v>4.0000000000000001E-3</v>
      </c>
      <c r="T233" s="154">
        <f>S233*H233</f>
        <v>0.22028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5" t="s">
        <v>231</v>
      </c>
      <c r="AT233" s="155" t="s">
        <v>136</v>
      </c>
      <c r="AU233" s="155" t="s">
        <v>84</v>
      </c>
      <c r="AY233" s="17" t="s">
        <v>134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7" t="s">
        <v>80</v>
      </c>
      <c r="BK233" s="156">
        <f>ROUND(I233*H233,2)</f>
        <v>0</v>
      </c>
      <c r="BL233" s="17" t="s">
        <v>231</v>
      </c>
      <c r="BM233" s="155" t="s">
        <v>306</v>
      </c>
    </row>
    <row r="234" spans="1:65" s="2" customFormat="1" ht="24.15" customHeight="1">
      <c r="A234" s="32"/>
      <c r="B234" s="143"/>
      <c r="C234" s="144" t="s">
        <v>307</v>
      </c>
      <c r="D234" s="144" t="s">
        <v>136</v>
      </c>
      <c r="E234" s="145" t="s">
        <v>308</v>
      </c>
      <c r="F234" s="146" t="s">
        <v>309</v>
      </c>
      <c r="G234" s="147" t="s">
        <v>139</v>
      </c>
      <c r="H234" s="148">
        <v>55.07</v>
      </c>
      <c r="I234" s="149"/>
      <c r="J234" s="150">
        <f>ROUND(I234*H234,2)</f>
        <v>0</v>
      </c>
      <c r="K234" s="146" t="s">
        <v>140</v>
      </c>
      <c r="L234" s="33"/>
      <c r="M234" s="151" t="s">
        <v>1</v>
      </c>
      <c r="N234" s="152" t="s">
        <v>40</v>
      </c>
      <c r="O234" s="58"/>
      <c r="P234" s="153">
        <f>O234*H234</f>
        <v>0</v>
      </c>
      <c r="Q234" s="153">
        <v>4.0000000000000002E-4</v>
      </c>
      <c r="R234" s="153">
        <f>Q234*H234</f>
        <v>2.2028000000000002E-2</v>
      </c>
      <c r="S234" s="153">
        <v>0</v>
      </c>
      <c r="T234" s="154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5" t="s">
        <v>231</v>
      </c>
      <c r="AT234" s="155" t="s">
        <v>136</v>
      </c>
      <c r="AU234" s="155" t="s">
        <v>84</v>
      </c>
      <c r="AY234" s="17" t="s">
        <v>134</v>
      </c>
      <c r="BE234" s="156">
        <f>IF(N234="základní",J234,0)</f>
        <v>0</v>
      </c>
      <c r="BF234" s="156">
        <f>IF(N234="snížená",J234,0)</f>
        <v>0</v>
      </c>
      <c r="BG234" s="156">
        <f>IF(N234="zákl. přenesená",J234,0)</f>
        <v>0</v>
      </c>
      <c r="BH234" s="156">
        <f>IF(N234="sníž. přenesená",J234,0)</f>
        <v>0</v>
      </c>
      <c r="BI234" s="156">
        <f>IF(N234="nulová",J234,0)</f>
        <v>0</v>
      </c>
      <c r="BJ234" s="17" t="s">
        <v>80</v>
      </c>
      <c r="BK234" s="156">
        <f>ROUND(I234*H234,2)</f>
        <v>0</v>
      </c>
      <c r="BL234" s="17" t="s">
        <v>231</v>
      </c>
      <c r="BM234" s="155" t="s">
        <v>310</v>
      </c>
    </row>
    <row r="235" spans="1:65" s="13" customFormat="1" ht="10">
      <c r="B235" s="157"/>
      <c r="D235" s="158" t="s">
        <v>142</v>
      </c>
      <c r="E235" s="159" t="s">
        <v>1</v>
      </c>
      <c r="F235" s="160" t="s">
        <v>150</v>
      </c>
      <c r="H235" s="159" t="s">
        <v>1</v>
      </c>
      <c r="I235" s="161"/>
      <c r="L235" s="157"/>
      <c r="M235" s="162"/>
      <c r="N235" s="163"/>
      <c r="O235" s="163"/>
      <c r="P235" s="163"/>
      <c r="Q235" s="163"/>
      <c r="R235" s="163"/>
      <c r="S235" s="163"/>
      <c r="T235" s="164"/>
      <c r="AT235" s="159" t="s">
        <v>142</v>
      </c>
      <c r="AU235" s="159" t="s">
        <v>84</v>
      </c>
      <c r="AV235" s="13" t="s">
        <v>80</v>
      </c>
      <c r="AW235" s="13" t="s">
        <v>31</v>
      </c>
      <c r="AX235" s="13" t="s">
        <v>75</v>
      </c>
      <c r="AY235" s="159" t="s">
        <v>134</v>
      </c>
    </row>
    <row r="236" spans="1:65" s="14" customFormat="1" ht="10">
      <c r="B236" s="165"/>
      <c r="D236" s="158" t="s">
        <v>142</v>
      </c>
      <c r="E236" s="166" t="s">
        <v>1</v>
      </c>
      <c r="F236" s="167" t="s">
        <v>242</v>
      </c>
      <c r="H236" s="168">
        <v>16.579999999999998</v>
      </c>
      <c r="I236" s="169"/>
      <c r="L236" s="165"/>
      <c r="M236" s="170"/>
      <c r="N236" s="171"/>
      <c r="O236" s="171"/>
      <c r="P236" s="171"/>
      <c r="Q236" s="171"/>
      <c r="R236" s="171"/>
      <c r="S236" s="171"/>
      <c r="T236" s="172"/>
      <c r="AT236" s="166" t="s">
        <v>142</v>
      </c>
      <c r="AU236" s="166" t="s">
        <v>84</v>
      </c>
      <c r="AV236" s="14" t="s">
        <v>84</v>
      </c>
      <c r="AW236" s="14" t="s">
        <v>31</v>
      </c>
      <c r="AX236" s="14" t="s">
        <v>75</v>
      </c>
      <c r="AY236" s="166" t="s">
        <v>134</v>
      </c>
    </row>
    <row r="237" spans="1:65" s="14" customFormat="1" ht="10">
      <c r="B237" s="165"/>
      <c r="D237" s="158" t="s">
        <v>142</v>
      </c>
      <c r="E237" s="166" t="s">
        <v>1</v>
      </c>
      <c r="F237" s="167" t="s">
        <v>151</v>
      </c>
      <c r="H237" s="168">
        <v>38.49</v>
      </c>
      <c r="I237" s="169"/>
      <c r="L237" s="165"/>
      <c r="M237" s="170"/>
      <c r="N237" s="171"/>
      <c r="O237" s="171"/>
      <c r="P237" s="171"/>
      <c r="Q237" s="171"/>
      <c r="R237" s="171"/>
      <c r="S237" s="171"/>
      <c r="T237" s="172"/>
      <c r="AT237" s="166" t="s">
        <v>142</v>
      </c>
      <c r="AU237" s="166" t="s">
        <v>84</v>
      </c>
      <c r="AV237" s="14" t="s">
        <v>84</v>
      </c>
      <c r="AW237" s="14" t="s">
        <v>31</v>
      </c>
      <c r="AX237" s="14" t="s">
        <v>75</v>
      </c>
      <c r="AY237" s="166" t="s">
        <v>134</v>
      </c>
    </row>
    <row r="238" spans="1:65" s="15" customFormat="1" ht="10">
      <c r="B238" s="173"/>
      <c r="D238" s="158" t="s">
        <v>142</v>
      </c>
      <c r="E238" s="174" t="s">
        <v>1</v>
      </c>
      <c r="F238" s="175" t="s">
        <v>158</v>
      </c>
      <c r="H238" s="176">
        <v>55.07</v>
      </c>
      <c r="I238" s="177"/>
      <c r="L238" s="173"/>
      <c r="M238" s="178"/>
      <c r="N238" s="179"/>
      <c r="O238" s="179"/>
      <c r="P238" s="179"/>
      <c r="Q238" s="179"/>
      <c r="R238" s="179"/>
      <c r="S238" s="179"/>
      <c r="T238" s="180"/>
      <c r="AT238" s="174" t="s">
        <v>142</v>
      </c>
      <c r="AU238" s="174" t="s">
        <v>84</v>
      </c>
      <c r="AV238" s="15" t="s">
        <v>90</v>
      </c>
      <c r="AW238" s="15" t="s">
        <v>31</v>
      </c>
      <c r="AX238" s="15" t="s">
        <v>80</v>
      </c>
      <c r="AY238" s="174" t="s">
        <v>134</v>
      </c>
    </row>
    <row r="239" spans="1:65" s="2" customFormat="1" ht="44.25" customHeight="1">
      <c r="A239" s="32"/>
      <c r="B239" s="143"/>
      <c r="C239" s="181" t="s">
        <v>311</v>
      </c>
      <c r="D239" s="181" t="s">
        <v>295</v>
      </c>
      <c r="E239" s="182" t="s">
        <v>312</v>
      </c>
      <c r="F239" s="183" t="s">
        <v>313</v>
      </c>
      <c r="G239" s="184" t="s">
        <v>139</v>
      </c>
      <c r="H239" s="185">
        <v>64.183999999999997</v>
      </c>
      <c r="I239" s="186"/>
      <c r="J239" s="187">
        <f>ROUND(I239*H239,2)</f>
        <v>0</v>
      </c>
      <c r="K239" s="183" t="s">
        <v>140</v>
      </c>
      <c r="L239" s="188"/>
      <c r="M239" s="189" t="s">
        <v>1</v>
      </c>
      <c r="N239" s="190" t="s">
        <v>40</v>
      </c>
      <c r="O239" s="58"/>
      <c r="P239" s="153">
        <f>O239*H239</f>
        <v>0</v>
      </c>
      <c r="Q239" s="153">
        <v>5.4000000000000003E-3</v>
      </c>
      <c r="R239" s="153">
        <f>Q239*H239</f>
        <v>0.3465936</v>
      </c>
      <c r="S239" s="153">
        <v>0</v>
      </c>
      <c r="T239" s="154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5" t="s">
        <v>298</v>
      </c>
      <c r="AT239" s="155" t="s">
        <v>295</v>
      </c>
      <c r="AU239" s="155" t="s">
        <v>84</v>
      </c>
      <c r="AY239" s="17" t="s">
        <v>134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7" t="s">
        <v>80</v>
      </c>
      <c r="BK239" s="156">
        <f>ROUND(I239*H239,2)</f>
        <v>0</v>
      </c>
      <c r="BL239" s="17" t="s">
        <v>231</v>
      </c>
      <c r="BM239" s="155" t="s">
        <v>314</v>
      </c>
    </row>
    <row r="240" spans="1:65" s="14" customFormat="1" ht="10">
      <c r="B240" s="165"/>
      <c r="D240" s="158" t="s">
        <v>142</v>
      </c>
      <c r="F240" s="167" t="s">
        <v>315</v>
      </c>
      <c r="H240" s="168">
        <v>64.183999999999997</v>
      </c>
      <c r="I240" s="169"/>
      <c r="L240" s="165"/>
      <c r="M240" s="170"/>
      <c r="N240" s="171"/>
      <c r="O240" s="171"/>
      <c r="P240" s="171"/>
      <c r="Q240" s="171"/>
      <c r="R240" s="171"/>
      <c r="S240" s="171"/>
      <c r="T240" s="172"/>
      <c r="AT240" s="166" t="s">
        <v>142</v>
      </c>
      <c r="AU240" s="166" t="s">
        <v>84</v>
      </c>
      <c r="AV240" s="14" t="s">
        <v>84</v>
      </c>
      <c r="AW240" s="14" t="s">
        <v>3</v>
      </c>
      <c r="AX240" s="14" t="s">
        <v>80</v>
      </c>
      <c r="AY240" s="166" t="s">
        <v>134</v>
      </c>
    </row>
    <row r="241" spans="1:65" s="2" customFormat="1" ht="37.75" customHeight="1">
      <c r="A241" s="32"/>
      <c r="B241" s="143"/>
      <c r="C241" s="144" t="s">
        <v>316</v>
      </c>
      <c r="D241" s="144" t="s">
        <v>136</v>
      </c>
      <c r="E241" s="145" t="s">
        <v>317</v>
      </c>
      <c r="F241" s="146" t="s">
        <v>318</v>
      </c>
      <c r="G241" s="147" t="s">
        <v>139</v>
      </c>
      <c r="H241" s="148">
        <v>37.9</v>
      </c>
      <c r="I241" s="149"/>
      <c r="J241" s="150">
        <f>ROUND(I241*H241,2)</f>
        <v>0</v>
      </c>
      <c r="K241" s="146" t="s">
        <v>140</v>
      </c>
      <c r="L241" s="33"/>
      <c r="M241" s="151" t="s">
        <v>1</v>
      </c>
      <c r="N241" s="152" t="s">
        <v>40</v>
      </c>
      <c r="O241" s="58"/>
      <c r="P241" s="153">
        <f>O241*H241</f>
        <v>0</v>
      </c>
      <c r="Q241" s="153">
        <v>3.5000000000000001E-3</v>
      </c>
      <c r="R241" s="153">
        <f>Q241*H241</f>
        <v>0.13264999999999999</v>
      </c>
      <c r="S241" s="153">
        <v>0</v>
      </c>
      <c r="T241" s="154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5" t="s">
        <v>231</v>
      </c>
      <c r="AT241" s="155" t="s">
        <v>136</v>
      </c>
      <c r="AU241" s="155" t="s">
        <v>84</v>
      </c>
      <c r="AY241" s="17" t="s">
        <v>134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7" t="s">
        <v>80</v>
      </c>
      <c r="BK241" s="156">
        <f>ROUND(I241*H241,2)</f>
        <v>0</v>
      </c>
      <c r="BL241" s="17" t="s">
        <v>231</v>
      </c>
      <c r="BM241" s="155" t="s">
        <v>319</v>
      </c>
    </row>
    <row r="242" spans="1:65" s="13" customFormat="1" ht="10">
      <c r="B242" s="157"/>
      <c r="D242" s="158" t="s">
        <v>142</v>
      </c>
      <c r="E242" s="159" t="s">
        <v>1</v>
      </c>
      <c r="F242" s="160" t="s">
        <v>150</v>
      </c>
      <c r="H242" s="159" t="s">
        <v>1</v>
      </c>
      <c r="I242" s="161"/>
      <c r="L242" s="157"/>
      <c r="M242" s="162"/>
      <c r="N242" s="163"/>
      <c r="O242" s="163"/>
      <c r="P242" s="163"/>
      <c r="Q242" s="163"/>
      <c r="R242" s="163"/>
      <c r="S242" s="163"/>
      <c r="T242" s="164"/>
      <c r="AT242" s="159" t="s">
        <v>142</v>
      </c>
      <c r="AU242" s="159" t="s">
        <v>84</v>
      </c>
      <c r="AV242" s="13" t="s">
        <v>80</v>
      </c>
      <c r="AW242" s="13" t="s">
        <v>31</v>
      </c>
      <c r="AX242" s="13" t="s">
        <v>75</v>
      </c>
      <c r="AY242" s="159" t="s">
        <v>134</v>
      </c>
    </row>
    <row r="243" spans="1:65" s="14" customFormat="1" ht="10">
      <c r="B243" s="165"/>
      <c r="D243" s="158" t="s">
        <v>142</v>
      </c>
      <c r="E243" s="166" t="s">
        <v>1</v>
      </c>
      <c r="F243" s="167" t="s">
        <v>221</v>
      </c>
      <c r="H243" s="168">
        <v>37.9</v>
      </c>
      <c r="I243" s="169"/>
      <c r="L243" s="165"/>
      <c r="M243" s="170"/>
      <c r="N243" s="171"/>
      <c r="O243" s="171"/>
      <c r="P243" s="171"/>
      <c r="Q243" s="171"/>
      <c r="R243" s="171"/>
      <c r="S243" s="171"/>
      <c r="T243" s="172"/>
      <c r="AT243" s="166" t="s">
        <v>142</v>
      </c>
      <c r="AU243" s="166" t="s">
        <v>84</v>
      </c>
      <c r="AV243" s="14" t="s">
        <v>84</v>
      </c>
      <c r="AW243" s="14" t="s">
        <v>31</v>
      </c>
      <c r="AX243" s="14" t="s">
        <v>80</v>
      </c>
      <c r="AY243" s="166" t="s">
        <v>134</v>
      </c>
    </row>
    <row r="244" spans="1:65" s="2" customFormat="1" ht="37.75" customHeight="1">
      <c r="A244" s="32"/>
      <c r="B244" s="143"/>
      <c r="C244" s="144" t="s">
        <v>298</v>
      </c>
      <c r="D244" s="144" t="s">
        <v>136</v>
      </c>
      <c r="E244" s="145" t="s">
        <v>320</v>
      </c>
      <c r="F244" s="146" t="s">
        <v>321</v>
      </c>
      <c r="G244" s="147" t="s">
        <v>139</v>
      </c>
      <c r="H244" s="148">
        <v>13.23</v>
      </c>
      <c r="I244" s="149"/>
      <c r="J244" s="150">
        <f>ROUND(I244*H244,2)</f>
        <v>0</v>
      </c>
      <c r="K244" s="146" t="s">
        <v>140</v>
      </c>
      <c r="L244" s="33"/>
      <c r="M244" s="151" t="s">
        <v>1</v>
      </c>
      <c r="N244" s="152" t="s">
        <v>40</v>
      </c>
      <c r="O244" s="58"/>
      <c r="P244" s="153">
        <f>O244*H244</f>
        <v>0</v>
      </c>
      <c r="Q244" s="153">
        <v>3.5000000000000001E-3</v>
      </c>
      <c r="R244" s="153">
        <f>Q244*H244</f>
        <v>4.6305000000000006E-2</v>
      </c>
      <c r="S244" s="153">
        <v>0</v>
      </c>
      <c r="T244" s="154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5" t="s">
        <v>231</v>
      </c>
      <c r="AT244" s="155" t="s">
        <v>136</v>
      </c>
      <c r="AU244" s="155" t="s">
        <v>84</v>
      </c>
      <c r="AY244" s="17" t="s">
        <v>134</v>
      </c>
      <c r="BE244" s="156">
        <f>IF(N244="základní",J244,0)</f>
        <v>0</v>
      </c>
      <c r="BF244" s="156">
        <f>IF(N244="snížená",J244,0)</f>
        <v>0</v>
      </c>
      <c r="BG244" s="156">
        <f>IF(N244="zákl. přenesená",J244,0)</f>
        <v>0</v>
      </c>
      <c r="BH244" s="156">
        <f>IF(N244="sníž. přenesená",J244,0)</f>
        <v>0</v>
      </c>
      <c r="BI244" s="156">
        <f>IF(N244="nulová",J244,0)</f>
        <v>0</v>
      </c>
      <c r="BJ244" s="17" t="s">
        <v>80</v>
      </c>
      <c r="BK244" s="156">
        <f>ROUND(I244*H244,2)</f>
        <v>0</v>
      </c>
      <c r="BL244" s="17" t="s">
        <v>231</v>
      </c>
      <c r="BM244" s="155" t="s">
        <v>322</v>
      </c>
    </row>
    <row r="245" spans="1:65" s="13" customFormat="1" ht="10">
      <c r="B245" s="157"/>
      <c r="D245" s="158" t="s">
        <v>142</v>
      </c>
      <c r="E245" s="159" t="s">
        <v>1</v>
      </c>
      <c r="F245" s="160" t="s">
        <v>150</v>
      </c>
      <c r="H245" s="159" t="s">
        <v>1</v>
      </c>
      <c r="I245" s="161"/>
      <c r="L245" s="157"/>
      <c r="M245" s="162"/>
      <c r="N245" s="163"/>
      <c r="O245" s="163"/>
      <c r="P245" s="163"/>
      <c r="Q245" s="163"/>
      <c r="R245" s="163"/>
      <c r="S245" s="163"/>
      <c r="T245" s="164"/>
      <c r="AT245" s="159" t="s">
        <v>142</v>
      </c>
      <c r="AU245" s="159" t="s">
        <v>84</v>
      </c>
      <c r="AV245" s="13" t="s">
        <v>80</v>
      </c>
      <c r="AW245" s="13" t="s">
        <v>31</v>
      </c>
      <c r="AX245" s="13" t="s">
        <v>75</v>
      </c>
      <c r="AY245" s="159" t="s">
        <v>134</v>
      </c>
    </row>
    <row r="246" spans="1:65" s="13" customFormat="1" ht="10">
      <c r="B246" s="157"/>
      <c r="D246" s="158" t="s">
        <v>142</v>
      </c>
      <c r="E246" s="159" t="s">
        <v>1</v>
      </c>
      <c r="F246" s="160" t="s">
        <v>323</v>
      </c>
      <c r="H246" s="159" t="s">
        <v>1</v>
      </c>
      <c r="I246" s="161"/>
      <c r="L246" s="157"/>
      <c r="M246" s="162"/>
      <c r="N246" s="163"/>
      <c r="O246" s="163"/>
      <c r="P246" s="163"/>
      <c r="Q246" s="163"/>
      <c r="R246" s="163"/>
      <c r="S246" s="163"/>
      <c r="T246" s="164"/>
      <c r="AT246" s="159" t="s">
        <v>142</v>
      </c>
      <c r="AU246" s="159" t="s">
        <v>84</v>
      </c>
      <c r="AV246" s="13" t="s">
        <v>80</v>
      </c>
      <c r="AW246" s="13" t="s">
        <v>31</v>
      </c>
      <c r="AX246" s="13" t="s">
        <v>75</v>
      </c>
      <c r="AY246" s="159" t="s">
        <v>134</v>
      </c>
    </row>
    <row r="247" spans="1:65" s="14" customFormat="1" ht="10">
      <c r="B247" s="165"/>
      <c r="D247" s="158" t="s">
        <v>142</v>
      </c>
      <c r="E247" s="166" t="s">
        <v>1</v>
      </c>
      <c r="F247" s="167" t="s">
        <v>324</v>
      </c>
      <c r="H247" s="168">
        <v>5.22</v>
      </c>
      <c r="I247" s="169"/>
      <c r="L247" s="165"/>
      <c r="M247" s="170"/>
      <c r="N247" s="171"/>
      <c r="O247" s="171"/>
      <c r="P247" s="171"/>
      <c r="Q247" s="171"/>
      <c r="R247" s="171"/>
      <c r="S247" s="171"/>
      <c r="T247" s="172"/>
      <c r="AT247" s="166" t="s">
        <v>142</v>
      </c>
      <c r="AU247" s="166" t="s">
        <v>84</v>
      </c>
      <c r="AV247" s="14" t="s">
        <v>84</v>
      </c>
      <c r="AW247" s="14" t="s">
        <v>31</v>
      </c>
      <c r="AX247" s="14" t="s">
        <v>75</v>
      </c>
      <c r="AY247" s="166" t="s">
        <v>134</v>
      </c>
    </row>
    <row r="248" spans="1:65" s="14" customFormat="1" ht="10">
      <c r="B248" s="165"/>
      <c r="D248" s="158" t="s">
        <v>142</v>
      </c>
      <c r="E248" s="166" t="s">
        <v>1</v>
      </c>
      <c r="F248" s="167" t="s">
        <v>325</v>
      </c>
      <c r="H248" s="168">
        <v>8.01</v>
      </c>
      <c r="I248" s="169"/>
      <c r="L248" s="165"/>
      <c r="M248" s="170"/>
      <c r="N248" s="171"/>
      <c r="O248" s="171"/>
      <c r="P248" s="171"/>
      <c r="Q248" s="171"/>
      <c r="R248" s="171"/>
      <c r="S248" s="171"/>
      <c r="T248" s="172"/>
      <c r="AT248" s="166" t="s">
        <v>142</v>
      </c>
      <c r="AU248" s="166" t="s">
        <v>84</v>
      </c>
      <c r="AV248" s="14" t="s">
        <v>84</v>
      </c>
      <c r="AW248" s="14" t="s">
        <v>31</v>
      </c>
      <c r="AX248" s="14" t="s">
        <v>75</v>
      </c>
      <c r="AY248" s="166" t="s">
        <v>134</v>
      </c>
    </row>
    <row r="249" spans="1:65" s="15" customFormat="1" ht="10">
      <c r="B249" s="173"/>
      <c r="D249" s="158" t="s">
        <v>142</v>
      </c>
      <c r="E249" s="174" t="s">
        <v>1</v>
      </c>
      <c r="F249" s="175" t="s">
        <v>158</v>
      </c>
      <c r="H249" s="176">
        <v>13.23</v>
      </c>
      <c r="I249" s="177"/>
      <c r="L249" s="173"/>
      <c r="M249" s="178"/>
      <c r="N249" s="179"/>
      <c r="O249" s="179"/>
      <c r="P249" s="179"/>
      <c r="Q249" s="179"/>
      <c r="R249" s="179"/>
      <c r="S249" s="179"/>
      <c r="T249" s="180"/>
      <c r="AT249" s="174" t="s">
        <v>142</v>
      </c>
      <c r="AU249" s="174" t="s">
        <v>84</v>
      </c>
      <c r="AV249" s="15" t="s">
        <v>90</v>
      </c>
      <c r="AW249" s="15" t="s">
        <v>31</v>
      </c>
      <c r="AX249" s="15" t="s">
        <v>80</v>
      </c>
      <c r="AY249" s="174" t="s">
        <v>134</v>
      </c>
    </row>
    <row r="250" spans="1:65" s="2" customFormat="1" ht="16.5" customHeight="1">
      <c r="A250" s="32"/>
      <c r="B250" s="143"/>
      <c r="C250" s="144" t="s">
        <v>326</v>
      </c>
      <c r="D250" s="144" t="s">
        <v>136</v>
      </c>
      <c r="E250" s="145" t="s">
        <v>327</v>
      </c>
      <c r="F250" s="146" t="s">
        <v>328</v>
      </c>
      <c r="G250" s="147" t="s">
        <v>205</v>
      </c>
      <c r="H250" s="148">
        <v>44.1</v>
      </c>
      <c r="I250" s="149"/>
      <c r="J250" s="150">
        <f>ROUND(I250*H250,2)</f>
        <v>0</v>
      </c>
      <c r="K250" s="146" t="s">
        <v>140</v>
      </c>
      <c r="L250" s="33"/>
      <c r="M250" s="151" t="s">
        <v>1</v>
      </c>
      <c r="N250" s="152" t="s">
        <v>40</v>
      </c>
      <c r="O250" s="58"/>
      <c r="P250" s="153">
        <f>O250*H250</f>
        <v>0</v>
      </c>
      <c r="Q250" s="153">
        <v>3.2000000000000003E-4</v>
      </c>
      <c r="R250" s="153">
        <f>Q250*H250</f>
        <v>1.4112000000000001E-2</v>
      </c>
      <c r="S250" s="153">
        <v>0</v>
      </c>
      <c r="T250" s="154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5" t="s">
        <v>231</v>
      </c>
      <c r="AT250" s="155" t="s">
        <v>136</v>
      </c>
      <c r="AU250" s="155" t="s">
        <v>84</v>
      </c>
      <c r="AY250" s="17" t="s">
        <v>134</v>
      </c>
      <c r="BE250" s="156">
        <f>IF(N250="základní",J250,0)</f>
        <v>0</v>
      </c>
      <c r="BF250" s="156">
        <f>IF(N250="snížená",J250,0)</f>
        <v>0</v>
      </c>
      <c r="BG250" s="156">
        <f>IF(N250="zákl. přenesená",J250,0)</f>
        <v>0</v>
      </c>
      <c r="BH250" s="156">
        <f>IF(N250="sníž. přenesená",J250,0)</f>
        <v>0</v>
      </c>
      <c r="BI250" s="156">
        <f>IF(N250="nulová",J250,0)</f>
        <v>0</v>
      </c>
      <c r="BJ250" s="17" t="s">
        <v>80</v>
      </c>
      <c r="BK250" s="156">
        <f>ROUND(I250*H250,2)</f>
        <v>0</v>
      </c>
      <c r="BL250" s="17" t="s">
        <v>231</v>
      </c>
      <c r="BM250" s="155" t="s">
        <v>329</v>
      </c>
    </row>
    <row r="251" spans="1:65" s="13" customFormat="1" ht="10">
      <c r="B251" s="157"/>
      <c r="D251" s="158" t="s">
        <v>142</v>
      </c>
      <c r="E251" s="159" t="s">
        <v>1</v>
      </c>
      <c r="F251" s="160" t="s">
        <v>150</v>
      </c>
      <c r="H251" s="159" t="s">
        <v>1</v>
      </c>
      <c r="I251" s="161"/>
      <c r="L251" s="157"/>
      <c r="M251" s="162"/>
      <c r="N251" s="163"/>
      <c r="O251" s="163"/>
      <c r="P251" s="163"/>
      <c r="Q251" s="163"/>
      <c r="R251" s="163"/>
      <c r="S251" s="163"/>
      <c r="T251" s="164"/>
      <c r="AT251" s="159" t="s">
        <v>142</v>
      </c>
      <c r="AU251" s="159" t="s">
        <v>84</v>
      </c>
      <c r="AV251" s="13" t="s">
        <v>80</v>
      </c>
      <c r="AW251" s="13" t="s">
        <v>31</v>
      </c>
      <c r="AX251" s="13" t="s">
        <v>75</v>
      </c>
      <c r="AY251" s="159" t="s">
        <v>134</v>
      </c>
    </row>
    <row r="252" spans="1:65" s="14" customFormat="1" ht="10">
      <c r="B252" s="165"/>
      <c r="D252" s="158" t="s">
        <v>142</v>
      </c>
      <c r="E252" s="166" t="s">
        <v>1</v>
      </c>
      <c r="F252" s="167" t="s">
        <v>208</v>
      </c>
      <c r="H252" s="168">
        <v>17.399999999999999</v>
      </c>
      <c r="I252" s="169"/>
      <c r="L252" s="165"/>
      <c r="M252" s="170"/>
      <c r="N252" s="171"/>
      <c r="O252" s="171"/>
      <c r="P252" s="171"/>
      <c r="Q252" s="171"/>
      <c r="R252" s="171"/>
      <c r="S252" s="171"/>
      <c r="T252" s="172"/>
      <c r="AT252" s="166" t="s">
        <v>142</v>
      </c>
      <c r="AU252" s="166" t="s">
        <v>84</v>
      </c>
      <c r="AV252" s="14" t="s">
        <v>84</v>
      </c>
      <c r="AW252" s="14" t="s">
        <v>31</v>
      </c>
      <c r="AX252" s="14" t="s">
        <v>75</v>
      </c>
      <c r="AY252" s="166" t="s">
        <v>134</v>
      </c>
    </row>
    <row r="253" spans="1:65" s="14" customFormat="1" ht="10">
      <c r="B253" s="165"/>
      <c r="D253" s="158" t="s">
        <v>142</v>
      </c>
      <c r="E253" s="166" t="s">
        <v>1</v>
      </c>
      <c r="F253" s="167" t="s">
        <v>209</v>
      </c>
      <c r="H253" s="168">
        <v>26.7</v>
      </c>
      <c r="I253" s="169"/>
      <c r="L253" s="165"/>
      <c r="M253" s="170"/>
      <c r="N253" s="171"/>
      <c r="O253" s="171"/>
      <c r="P253" s="171"/>
      <c r="Q253" s="171"/>
      <c r="R253" s="171"/>
      <c r="S253" s="171"/>
      <c r="T253" s="172"/>
      <c r="AT253" s="166" t="s">
        <v>142</v>
      </c>
      <c r="AU253" s="166" t="s">
        <v>84</v>
      </c>
      <c r="AV253" s="14" t="s">
        <v>84</v>
      </c>
      <c r="AW253" s="14" t="s">
        <v>31</v>
      </c>
      <c r="AX253" s="14" t="s">
        <v>75</v>
      </c>
      <c r="AY253" s="166" t="s">
        <v>134</v>
      </c>
    </row>
    <row r="254" spans="1:65" s="15" customFormat="1" ht="10">
      <c r="B254" s="173"/>
      <c r="D254" s="158" t="s">
        <v>142</v>
      </c>
      <c r="E254" s="174" t="s">
        <v>1</v>
      </c>
      <c r="F254" s="175" t="s">
        <v>158</v>
      </c>
      <c r="H254" s="176">
        <v>44.099999999999994</v>
      </c>
      <c r="I254" s="177"/>
      <c r="L254" s="173"/>
      <c r="M254" s="178"/>
      <c r="N254" s="179"/>
      <c r="O254" s="179"/>
      <c r="P254" s="179"/>
      <c r="Q254" s="179"/>
      <c r="R254" s="179"/>
      <c r="S254" s="179"/>
      <c r="T254" s="180"/>
      <c r="AT254" s="174" t="s">
        <v>142</v>
      </c>
      <c r="AU254" s="174" t="s">
        <v>84</v>
      </c>
      <c r="AV254" s="15" t="s">
        <v>90</v>
      </c>
      <c r="AW254" s="15" t="s">
        <v>31</v>
      </c>
      <c r="AX254" s="15" t="s">
        <v>80</v>
      </c>
      <c r="AY254" s="174" t="s">
        <v>134</v>
      </c>
    </row>
    <row r="255" spans="1:65" s="2" customFormat="1" ht="24.15" customHeight="1">
      <c r="A255" s="32"/>
      <c r="B255" s="143"/>
      <c r="C255" s="144" t="s">
        <v>330</v>
      </c>
      <c r="D255" s="144" t="s">
        <v>136</v>
      </c>
      <c r="E255" s="145" t="s">
        <v>331</v>
      </c>
      <c r="F255" s="146" t="s">
        <v>332</v>
      </c>
      <c r="G255" s="147" t="s">
        <v>198</v>
      </c>
      <c r="H255" s="148">
        <v>0.57999999999999996</v>
      </c>
      <c r="I255" s="149"/>
      <c r="J255" s="150">
        <f>ROUND(I255*H255,2)</f>
        <v>0</v>
      </c>
      <c r="K255" s="146" t="s">
        <v>140</v>
      </c>
      <c r="L255" s="33"/>
      <c r="M255" s="151" t="s">
        <v>1</v>
      </c>
      <c r="N255" s="152" t="s">
        <v>40</v>
      </c>
      <c r="O255" s="58"/>
      <c r="P255" s="153">
        <f>O255*H255</f>
        <v>0</v>
      </c>
      <c r="Q255" s="153">
        <v>0</v>
      </c>
      <c r="R255" s="153">
        <f>Q255*H255</f>
        <v>0</v>
      </c>
      <c r="S255" s="153">
        <v>0</v>
      </c>
      <c r="T255" s="154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5" t="s">
        <v>231</v>
      </c>
      <c r="AT255" s="155" t="s">
        <v>136</v>
      </c>
      <c r="AU255" s="155" t="s">
        <v>84</v>
      </c>
      <c r="AY255" s="17" t="s">
        <v>134</v>
      </c>
      <c r="BE255" s="156">
        <f>IF(N255="základní",J255,0)</f>
        <v>0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17" t="s">
        <v>80</v>
      </c>
      <c r="BK255" s="156">
        <f>ROUND(I255*H255,2)</f>
        <v>0</v>
      </c>
      <c r="BL255" s="17" t="s">
        <v>231</v>
      </c>
      <c r="BM255" s="155" t="s">
        <v>333</v>
      </c>
    </row>
    <row r="256" spans="1:65" s="12" customFormat="1" ht="22.75" customHeight="1">
      <c r="B256" s="130"/>
      <c r="D256" s="131" t="s">
        <v>74</v>
      </c>
      <c r="E256" s="141" t="s">
        <v>334</v>
      </c>
      <c r="F256" s="141" t="s">
        <v>335</v>
      </c>
      <c r="I256" s="133"/>
      <c r="J256" s="142">
        <f>BK256</f>
        <v>0</v>
      </c>
      <c r="L256" s="130"/>
      <c r="M256" s="135"/>
      <c r="N256" s="136"/>
      <c r="O256" s="136"/>
      <c r="P256" s="137">
        <f>P257</f>
        <v>0</v>
      </c>
      <c r="Q256" s="136"/>
      <c r="R256" s="137">
        <f>R257</f>
        <v>0</v>
      </c>
      <c r="S256" s="136"/>
      <c r="T256" s="138">
        <f>T257</f>
        <v>8.8830000000000006E-2</v>
      </c>
      <c r="AR256" s="131" t="s">
        <v>84</v>
      </c>
      <c r="AT256" s="139" t="s">
        <v>74</v>
      </c>
      <c r="AU256" s="139" t="s">
        <v>80</v>
      </c>
      <c r="AY256" s="131" t="s">
        <v>134</v>
      </c>
      <c r="BK256" s="140">
        <f>BK257</f>
        <v>0</v>
      </c>
    </row>
    <row r="257" spans="1:65" s="2" customFormat="1" ht="16.5" customHeight="1">
      <c r="A257" s="32"/>
      <c r="B257" s="143"/>
      <c r="C257" s="144" t="s">
        <v>336</v>
      </c>
      <c r="D257" s="144" t="s">
        <v>136</v>
      </c>
      <c r="E257" s="145" t="s">
        <v>337</v>
      </c>
      <c r="F257" s="146" t="s">
        <v>338</v>
      </c>
      <c r="G257" s="147" t="s">
        <v>339</v>
      </c>
      <c r="H257" s="148">
        <v>3</v>
      </c>
      <c r="I257" s="149"/>
      <c r="J257" s="150">
        <f>ROUND(I257*H257,2)</f>
        <v>0</v>
      </c>
      <c r="K257" s="146" t="s">
        <v>1</v>
      </c>
      <c r="L257" s="33"/>
      <c r="M257" s="151" t="s">
        <v>1</v>
      </c>
      <c r="N257" s="152" t="s">
        <v>40</v>
      </c>
      <c r="O257" s="58"/>
      <c r="P257" s="153">
        <f>O257*H257</f>
        <v>0</v>
      </c>
      <c r="Q257" s="153">
        <v>0</v>
      </c>
      <c r="R257" s="153">
        <f>Q257*H257</f>
        <v>0</v>
      </c>
      <c r="S257" s="153">
        <v>2.9610000000000001E-2</v>
      </c>
      <c r="T257" s="154">
        <f>S257*H257</f>
        <v>8.8830000000000006E-2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231</v>
      </c>
      <c r="AT257" s="155" t="s">
        <v>136</v>
      </c>
      <c r="AU257" s="155" t="s">
        <v>84</v>
      </c>
      <c r="AY257" s="17" t="s">
        <v>134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7" t="s">
        <v>80</v>
      </c>
      <c r="BK257" s="156">
        <f>ROUND(I257*H257,2)</f>
        <v>0</v>
      </c>
      <c r="BL257" s="17" t="s">
        <v>231</v>
      </c>
      <c r="BM257" s="155" t="s">
        <v>340</v>
      </c>
    </row>
    <row r="258" spans="1:65" s="12" customFormat="1" ht="22.75" customHeight="1">
      <c r="B258" s="130"/>
      <c r="D258" s="131" t="s">
        <v>74</v>
      </c>
      <c r="E258" s="141" t="s">
        <v>341</v>
      </c>
      <c r="F258" s="141" t="s">
        <v>342</v>
      </c>
      <c r="I258" s="133"/>
      <c r="J258" s="142">
        <f>BK258</f>
        <v>0</v>
      </c>
      <c r="L258" s="130"/>
      <c r="M258" s="135"/>
      <c r="N258" s="136"/>
      <c r="O258" s="136"/>
      <c r="P258" s="137">
        <f>SUM(P259:P267)</f>
        <v>0</v>
      </c>
      <c r="Q258" s="136"/>
      <c r="R258" s="137">
        <f>SUM(R259:R267)</f>
        <v>3.1199999999999995E-3</v>
      </c>
      <c r="S258" s="136"/>
      <c r="T258" s="138">
        <f>SUM(T259:T267)</f>
        <v>3.0000000000000001E-3</v>
      </c>
      <c r="AR258" s="131" t="s">
        <v>84</v>
      </c>
      <c r="AT258" s="139" t="s">
        <v>74</v>
      </c>
      <c r="AU258" s="139" t="s">
        <v>80</v>
      </c>
      <c r="AY258" s="131" t="s">
        <v>134</v>
      </c>
      <c r="BK258" s="140">
        <f>SUM(BK259:BK267)</f>
        <v>0</v>
      </c>
    </row>
    <row r="259" spans="1:65" s="2" customFormat="1" ht="24.15" customHeight="1">
      <c r="A259" s="32"/>
      <c r="B259" s="143"/>
      <c r="C259" s="144" t="s">
        <v>343</v>
      </c>
      <c r="D259" s="144" t="s">
        <v>136</v>
      </c>
      <c r="E259" s="145" t="s">
        <v>344</v>
      </c>
      <c r="F259" s="146" t="s">
        <v>345</v>
      </c>
      <c r="G259" s="147" t="s">
        <v>346</v>
      </c>
      <c r="H259" s="148">
        <v>2</v>
      </c>
      <c r="I259" s="149"/>
      <c r="J259" s="150">
        <f>ROUND(I259*H259,2)</f>
        <v>0</v>
      </c>
      <c r="K259" s="146" t="s">
        <v>140</v>
      </c>
      <c r="L259" s="33"/>
      <c r="M259" s="151" t="s">
        <v>1</v>
      </c>
      <c r="N259" s="152" t="s">
        <v>40</v>
      </c>
      <c r="O259" s="58"/>
      <c r="P259" s="153">
        <f>O259*H259</f>
        <v>0</v>
      </c>
      <c r="Q259" s="153">
        <v>5.1999999999999995E-4</v>
      </c>
      <c r="R259" s="153">
        <f>Q259*H259</f>
        <v>1.0399999999999999E-3</v>
      </c>
      <c r="S259" s="153">
        <v>0</v>
      </c>
      <c r="T259" s="154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5" t="s">
        <v>231</v>
      </c>
      <c r="AT259" s="155" t="s">
        <v>136</v>
      </c>
      <c r="AU259" s="155" t="s">
        <v>84</v>
      </c>
      <c r="AY259" s="17" t="s">
        <v>134</v>
      </c>
      <c r="BE259" s="156">
        <f>IF(N259="základní",J259,0)</f>
        <v>0</v>
      </c>
      <c r="BF259" s="156">
        <f>IF(N259="snížená",J259,0)</f>
        <v>0</v>
      </c>
      <c r="BG259" s="156">
        <f>IF(N259="zákl. přenesená",J259,0)</f>
        <v>0</v>
      </c>
      <c r="BH259" s="156">
        <f>IF(N259="sníž. přenesená",J259,0)</f>
        <v>0</v>
      </c>
      <c r="BI259" s="156">
        <f>IF(N259="nulová",J259,0)</f>
        <v>0</v>
      </c>
      <c r="BJ259" s="17" t="s">
        <v>80</v>
      </c>
      <c r="BK259" s="156">
        <f>ROUND(I259*H259,2)</f>
        <v>0</v>
      </c>
      <c r="BL259" s="17" t="s">
        <v>231</v>
      </c>
      <c r="BM259" s="155" t="s">
        <v>347</v>
      </c>
    </row>
    <row r="260" spans="1:65" s="2" customFormat="1" ht="24.15" customHeight="1">
      <c r="A260" s="32"/>
      <c r="B260" s="143"/>
      <c r="C260" s="144" t="s">
        <v>348</v>
      </c>
      <c r="D260" s="144" t="s">
        <v>136</v>
      </c>
      <c r="E260" s="145" t="s">
        <v>349</v>
      </c>
      <c r="F260" s="146" t="s">
        <v>350</v>
      </c>
      <c r="G260" s="147" t="s">
        <v>346</v>
      </c>
      <c r="H260" s="148">
        <v>2</v>
      </c>
      <c r="I260" s="149"/>
      <c r="J260" s="150">
        <f>ROUND(I260*H260,2)</f>
        <v>0</v>
      </c>
      <c r="K260" s="146" t="s">
        <v>1</v>
      </c>
      <c r="L260" s="33"/>
      <c r="M260" s="151" t="s">
        <v>1</v>
      </c>
      <c r="N260" s="152" t="s">
        <v>40</v>
      </c>
      <c r="O260" s="58"/>
      <c r="P260" s="153">
        <f>O260*H260</f>
        <v>0</v>
      </c>
      <c r="Q260" s="153">
        <v>5.1999999999999995E-4</v>
      </c>
      <c r="R260" s="153">
        <f>Q260*H260</f>
        <v>1.0399999999999999E-3</v>
      </c>
      <c r="S260" s="153">
        <v>0</v>
      </c>
      <c r="T260" s="154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5" t="s">
        <v>231</v>
      </c>
      <c r="AT260" s="155" t="s">
        <v>136</v>
      </c>
      <c r="AU260" s="155" t="s">
        <v>84</v>
      </c>
      <c r="AY260" s="17" t="s">
        <v>134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17" t="s">
        <v>80</v>
      </c>
      <c r="BK260" s="156">
        <f>ROUND(I260*H260,2)</f>
        <v>0</v>
      </c>
      <c r="BL260" s="17" t="s">
        <v>231</v>
      </c>
      <c r="BM260" s="155" t="s">
        <v>351</v>
      </c>
    </row>
    <row r="261" spans="1:65" s="2" customFormat="1" ht="24.15" customHeight="1">
      <c r="A261" s="32"/>
      <c r="B261" s="143"/>
      <c r="C261" s="144" t="s">
        <v>352</v>
      </c>
      <c r="D261" s="144" t="s">
        <v>136</v>
      </c>
      <c r="E261" s="145" t="s">
        <v>353</v>
      </c>
      <c r="F261" s="146" t="s">
        <v>354</v>
      </c>
      <c r="G261" s="147" t="s">
        <v>346</v>
      </c>
      <c r="H261" s="148">
        <v>2</v>
      </c>
      <c r="I261" s="149"/>
      <c r="J261" s="150">
        <f>ROUND(I261*H261,2)</f>
        <v>0</v>
      </c>
      <c r="K261" s="146" t="s">
        <v>140</v>
      </c>
      <c r="L261" s="33"/>
      <c r="M261" s="151" t="s">
        <v>1</v>
      </c>
      <c r="N261" s="152" t="s">
        <v>40</v>
      </c>
      <c r="O261" s="58"/>
      <c r="P261" s="153">
        <f>O261*H261</f>
        <v>0</v>
      </c>
      <c r="Q261" s="153">
        <v>5.1999999999999995E-4</v>
      </c>
      <c r="R261" s="153">
        <f>Q261*H261</f>
        <v>1.0399999999999999E-3</v>
      </c>
      <c r="S261" s="153">
        <v>0</v>
      </c>
      <c r="T261" s="154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5" t="s">
        <v>231</v>
      </c>
      <c r="AT261" s="155" t="s">
        <v>136</v>
      </c>
      <c r="AU261" s="155" t="s">
        <v>84</v>
      </c>
      <c r="AY261" s="17" t="s">
        <v>134</v>
      </c>
      <c r="BE261" s="156">
        <f>IF(N261="základní",J261,0)</f>
        <v>0</v>
      </c>
      <c r="BF261" s="156">
        <f>IF(N261="snížená",J261,0)</f>
        <v>0</v>
      </c>
      <c r="BG261" s="156">
        <f>IF(N261="zákl. přenesená",J261,0)</f>
        <v>0</v>
      </c>
      <c r="BH261" s="156">
        <f>IF(N261="sníž. přenesená",J261,0)</f>
        <v>0</v>
      </c>
      <c r="BI261" s="156">
        <f>IF(N261="nulová",J261,0)</f>
        <v>0</v>
      </c>
      <c r="BJ261" s="17" t="s">
        <v>80</v>
      </c>
      <c r="BK261" s="156">
        <f>ROUND(I261*H261,2)</f>
        <v>0</v>
      </c>
      <c r="BL261" s="17" t="s">
        <v>231</v>
      </c>
      <c r="BM261" s="155" t="s">
        <v>355</v>
      </c>
    </row>
    <row r="262" spans="1:65" s="2" customFormat="1" ht="16.5" customHeight="1">
      <c r="A262" s="32"/>
      <c r="B262" s="143"/>
      <c r="C262" s="144" t="s">
        <v>356</v>
      </c>
      <c r="D262" s="144" t="s">
        <v>136</v>
      </c>
      <c r="E262" s="145" t="s">
        <v>357</v>
      </c>
      <c r="F262" s="146" t="s">
        <v>358</v>
      </c>
      <c r="G262" s="147" t="s">
        <v>339</v>
      </c>
      <c r="H262" s="148">
        <v>6</v>
      </c>
      <c r="I262" s="149"/>
      <c r="J262" s="150">
        <f>ROUND(I262*H262,2)</f>
        <v>0</v>
      </c>
      <c r="K262" s="146" t="s">
        <v>1</v>
      </c>
      <c r="L262" s="33"/>
      <c r="M262" s="151" t="s">
        <v>1</v>
      </c>
      <c r="N262" s="152" t="s">
        <v>40</v>
      </c>
      <c r="O262" s="58"/>
      <c r="P262" s="153">
        <f>O262*H262</f>
        <v>0</v>
      </c>
      <c r="Q262" s="153">
        <v>0</v>
      </c>
      <c r="R262" s="153">
        <f>Q262*H262</f>
        <v>0</v>
      </c>
      <c r="S262" s="153">
        <v>5.0000000000000001E-4</v>
      </c>
      <c r="T262" s="154">
        <f>S262*H262</f>
        <v>3.0000000000000001E-3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5" t="s">
        <v>231</v>
      </c>
      <c r="AT262" s="155" t="s">
        <v>136</v>
      </c>
      <c r="AU262" s="155" t="s">
        <v>84</v>
      </c>
      <c r="AY262" s="17" t="s">
        <v>134</v>
      </c>
      <c r="BE262" s="156">
        <f>IF(N262="základní",J262,0)</f>
        <v>0</v>
      </c>
      <c r="BF262" s="156">
        <f>IF(N262="snížená",J262,0)</f>
        <v>0</v>
      </c>
      <c r="BG262" s="156">
        <f>IF(N262="zákl. přenesená",J262,0)</f>
        <v>0</v>
      </c>
      <c r="BH262" s="156">
        <f>IF(N262="sníž. přenesená",J262,0)</f>
        <v>0</v>
      </c>
      <c r="BI262" s="156">
        <f>IF(N262="nulová",J262,0)</f>
        <v>0</v>
      </c>
      <c r="BJ262" s="17" t="s">
        <v>80</v>
      </c>
      <c r="BK262" s="156">
        <f>ROUND(I262*H262,2)</f>
        <v>0</v>
      </c>
      <c r="BL262" s="17" t="s">
        <v>231</v>
      </c>
      <c r="BM262" s="155" t="s">
        <v>359</v>
      </c>
    </row>
    <row r="263" spans="1:65" s="14" customFormat="1" ht="10">
      <c r="B263" s="165"/>
      <c r="D263" s="158" t="s">
        <v>142</v>
      </c>
      <c r="E263" s="166" t="s">
        <v>1</v>
      </c>
      <c r="F263" s="167" t="s">
        <v>360</v>
      </c>
      <c r="H263" s="168">
        <v>2</v>
      </c>
      <c r="I263" s="169"/>
      <c r="L263" s="165"/>
      <c r="M263" s="170"/>
      <c r="N263" s="171"/>
      <c r="O263" s="171"/>
      <c r="P263" s="171"/>
      <c r="Q263" s="171"/>
      <c r="R263" s="171"/>
      <c r="S263" s="171"/>
      <c r="T263" s="172"/>
      <c r="AT263" s="166" t="s">
        <v>142</v>
      </c>
      <c r="AU263" s="166" t="s">
        <v>84</v>
      </c>
      <c r="AV263" s="14" t="s">
        <v>84</v>
      </c>
      <c r="AW263" s="14" t="s">
        <v>31</v>
      </c>
      <c r="AX263" s="14" t="s">
        <v>75</v>
      </c>
      <c r="AY263" s="166" t="s">
        <v>134</v>
      </c>
    </row>
    <row r="264" spans="1:65" s="14" customFormat="1" ht="10">
      <c r="B264" s="165"/>
      <c r="D264" s="158" t="s">
        <v>142</v>
      </c>
      <c r="E264" s="166" t="s">
        <v>1</v>
      </c>
      <c r="F264" s="167" t="s">
        <v>361</v>
      </c>
      <c r="H264" s="168">
        <v>2</v>
      </c>
      <c r="I264" s="169"/>
      <c r="L264" s="165"/>
      <c r="M264" s="170"/>
      <c r="N264" s="171"/>
      <c r="O264" s="171"/>
      <c r="P264" s="171"/>
      <c r="Q264" s="171"/>
      <c r="R264" s="171"/>
      <c r="S264" s="171"/>
      <c r="T264" s="172"/>
      <c r="AT264" s="166" t="s">
        <v>142</v>
      </c>
      <c r="AU264" s="166" t="s">
        <v>84</v>
      </c>
      <c r="AV264" s="14" t="s">
        <v>84</v>
      </c>
      <c r="AW264" s="14" t="s">
        <v>31</v>
      </c>
      <c r="AX264" s="14" t="s">
        <v>75</v>
      </c>
      <c r="AY264" s="166" t="s">
        <v>134</v>
      </c>
    </row>
    <row r="265" spans="1:65" s="14" customFormat="1" ht="10">
      <c r="B265" s="165"/>
      <c r="D265" s="158" t="s">
        <v>142</v>
      </c>
      <c r="E265" s="166" t="s">
        <v>1</v>
      </c>
      <c r="F265" s="167" t="s">
        <v>362</v>
      </c>
      <c r="H265" s="168">
        <v>2</v>
      </c>
      <c r="I265" s="169"/>
      <c r="L265" s="165"/>
      <c r="M265" s="170"/>
      <c r="N265" s="171"/>
      <c r="O265" s="171"/>
      <c r="P265" s="171"/>
      <c r="Q265" s="171"/>
      <c r="R265" s="171"/>
      <c r="S265" s="171"/>
      <c r="T265" s="172"/>
      <c r="AT265" s="166" t="s">
        <v>142</v>
      </c>
      <c r="AU265" s="166" t="s">
        <v>84</v>
      </c>
      <c r="AV265" s="14" t="s">
        <v>84</v>
      </c>
      <c r="AW265" s="14" t="s">
        <v>31</v>
      </c>
      <c r="AX265" s="14" t="s">
        <v>75</v>
      </c>
      <c r="AY265" s="166" t="s">
        <v>134</v>
      </c>
    </row>
    <row r="266" spans="1:65" s="15" customFormat="1" ht="10">
      <c r="B266" s="173"/>
      <c r="D266" s="158" t="s">
        <v>142</v>
      </c>
      <c r="E266" s="174" t="s">
        <v>1</v>
      </c>
      <c r="F266" s="175" t="s">
        <v>158</v>
      </c>
      <c r="H266" s="176">
        <v>6</v>
      </c>
      <c r="I266" s="177"/>
      <c r="L266" s="173"/>
      <c r="M266" s="178"/>
      <c r="N266" s="179"/>
      <c r="O266" s="179"/>
      <c r="P266" s="179"/>
      <c r="Q266" s="179"/>
      <c r="R266" s="179"/>
      <c r="S266" s="179"/>
      <c r="T266" s="180"/>
      <c r="AT266" s="174" t="s">
        <v>142</v>
      </c>
      <c r="AU266" s="174" t="s">
        <v>84</v>
      </c>
      <c r="AV266" s="15" t="s">
        <v>90</v>
      </c>
      <c r="AW266" s="15" t="s">
        <v>31</v>
      </c>
      <c r="AX266" s="15" t="s">
        <v>80</v>
      </c>
      <c r="AY266" s="174" t="s">
        <v>134</v>
      </c>
    </row>
    <row r="267" spans="1:65" s="2" customFormat="1" ht="24.15" customHeight="1">
      <c r="A267" s="32"/>
      <c r="B267" s="143"/>
      <c r="C267" s="144" t="s">
        <v>363</v>
      </c>
      <c r="D267" s="144" t="s">
        <v>136</v>
      </c>
      <c r="E267" s="145" t="s">
        <v>364</v>
      </c>
      <c r="F267" s="146" t="s">
        <v>365</v>
      </c>
      <c r="G267" s="147" t="s">
        <v>198</v>
      </c>
      <c r="H267" s="148">
        <v>3.0000000000000001E-3</v>
      </c>
      <c r="I267" s="149"/>
      <c r="J267" s="150">
        <f>ROUND(I267*H267,2)</f>
        <v>0</v>
      </c>
      <c r="K267" s="146" t="s">
        <v>140</v>
      </c>
      <c r="L267" s="33"/>
      <c r="M267" s="151" t="s">
        <v>1</v>
      </c>
      <c r="N267" s="152" t="s">
        <v>40</v>
      </c>
      <c r="O267" s="58"/>
      <c r="P267" s="153">
        <f>O267*H267</f>
        <v>0</v>
      </c>
      <c r="Q267" s="153">
        <v>0</v>
      </c>
      <c r="R267" s="153">
        <f>Q267*H267</f>
        <v>0</v>
      </c>
      <c r="S267" s="153">
        <v>0</v>
      </c>
      <c r="T267" s="154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5" t="s">
        <v>231</v>
      </c>
      <c r="AT267" s="155" t="s">
        <v>136</v>
      </c>
      <c r="AU267" s="155" t="s">
        <v>84</v>
      </c>
      <c r="AY267" s="17" t="s">
        <v>134</v>
      </c>
      <c r="BE267" s="156">
        <f>IF(N267="základní",J267,0)</f>
        <v>0</v>
      </c>
      <c r="BF267" s="156">
        <f>IF(N267="snížená",J267,0)</f>
        <v>0</v>
      </c>
      <c r="BG267" s="156">
        <f>IF(N267="zákl. přenesená",J267,0)</f>
        <v>0</v>
      </c>
      <c r="BH267" s="156">
        <f>IF(N267="sníž. přenesená",J267,0)</f>
        <v>0</v>
      </c>
      <c r="BI267" s="156">
        <f>IF(N267="nulová",J267,0)</f>
        <v>0</v>
      </c>
      <c r="BJ267" s="17" t="s">
        <v>80</v>
      </c>
      <c r="BK267" s="156">
        <f>ROUND(I267*H267,2)</f>
        <v>0</v>
      </c>
      <c r="BL267" s="17" t="s">
        <v>231</v>
      </c>
      <c r="BM267" s="155" t="s">
        <v>366</v>
      </c>
    </row>
    <row r="268" spans="1:65" s="12" customFormat="1" ht="22.75" customHeight="1">
      <c r="B268" s="130"/>
      <c r="D268" s="131" t="s">
        <v>74</v>
      </c>
      <c r="E268" s="141" t="s">
        <v>367</v>
      </c>
      <c r="F268" s="141" t="s">
        <v>368</v>
      </c>
      <c r="I268" s="133"/>
      <c r="J268" s="142">
        <f>BK268</f>
        <v>0</v>
      </c>
      <c r="L268" s="130"/>
      <c r="M268" s="135"/>
      <c r="N268" s="136"/>
      <c r="O268" s="136"/>
      <c r="P268" s="137">
        <f>P269</f>
        <v>0</v>
      </c>
      <c r="Q268" s="136"/>
      <c r="R268" s="137">
        <f>R269</f>
        <v>0</v>
      </c>
      <c r="S268" s="136"/>
      <c r="T268" s="138">
        <f>T269</f>
        <v>0</v>
      </c>
      <c r="AR268" s="131" t="s">
        <v>84</v>
      </c>
      <c r="AT268" s="139" t="s">
        <v>74</v>
      </c>
      <c r="AU268" s="139" t="s">
        <v>80</v>
      </c>
      <c r="AY268" s="131" t="s">
        <v>134</v>
      </c>
      <c r="BK268" s="140">
        <f>BK269</f>
        <v>0</v>
      </c>
    </row>
    <row r="269" spans="1:65" s="2" customFormat="1" ht="37.75" customHeight="1">
      <c r="A269" s="32"/>
      <c r="B269" s="143"/>
      <c r="C269" s="144" t="s">
        <v>369</v>
      </c>
      <c r="D269" s="144" t="s">
        <v>136</v>
      </c>
      <c r="E269" s="145" t="s">
        <v>370</v>
      </c>
      <c r="F269" s="146" t="s">
        <v>371</v>
      </c>
      <c r="G269" s="147" t="s">
        <v>339</v>
      </c>
      <c r="H269" s="148">
        <v>2</v>
      </c>
      <c r="I269" s="149"/>
      <c r="J269" s="150">
        <f>ROUND(I269*H269,2)</f>
        <v>0</v>
      </c>
      <c r="K269" s="146" t="s">
        <v>1</v>
      </c>
      <c r="L269" s="33"/>
      <c r="M269" s="151" t="s">
        <v>1</v>
      </c>
      <c r="N269" s="152" t="s">
        <v>40</v>
      </c>
      <c r="O269" s="58"/>
      <c r="P269" s="153">
        <f>O269*H269</f>
        <v>0</v>
      </c>
      <c r="Q269" s="153">
        <v>0</v>
      </c>
      <c r="R269" s="153">
        <f>Q269*H269</f>
        <v>0</v>
      </c>
      <c r="S269" s="153">
        <v>0</v>
      </c>
      <c r="T269" s="154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5" t="s">
        <v>231</v>
      </c>
      <c r="AT269" s="155" t="s">
        <v>136</v>
      </c>
      <c r="AU269" s="155" t="s">
        <v>84</v>
      </c>
      <c r="AY269" s="17" t="s">
        <v>134</v>
      </c>
      <c r="BE269" s="156">
        <f>IF(N269="základní",J269,0)</f>
        <v>0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7" t="s">
        <v>80</v>
      </c>
      <c r="BK269" s="156">
        <f>ROUND(I269*H269,2)</f>
        <v>0</v>
      </c>
      <c r="BL269" s="17" t="s">
        <v>231</v>
      </c>
      <c r="BM269" s="155" t="s">
        <v>372</v>
      </c>
    </row>
    <row r="270" spans="1:65" s="12" customFormat="1" ht="22.75" customHeight="1">
      <c r="B270" s="130"/>
      <c r="D270" s="131" t="s">
        <v>74</v>
      </c>
      <c r="E270" s="141" t="s">
        <v>373</v>
      </c>
      <c r="F270" s="141" t="s">
        <v>374</v>
      </c>
      <c r="I270" s="133"/>
      <c r="J270" s="142">
        <f>BK270</f>
        <v>0</v>
      </c>
      <c r="L270" s="130"/>
      <c r="M270" s="135"/>
      <c r="N270" s="136"/>
      <c r="O270" s="136"/>
      <c r="P270" s="137">
        <f>SUM(P271:P274)</f>
        <v>0</v>
      </c>
      <c r="Q270" s="136"/>
      <c r="R270" s="137">
        <f>SUM(R271:R274)</f>
        <v>0.22184944000000001</v>
      </c>
      <c r="S270" s="136"/>
      <c r="T270" s="138">
        <f>SUM(T271:T274)</f>
        <v>0</v>
      </c>
      <c r="AR270" s="131" t="s">
        <v>84</v>
      </c>
      <c r="AT270" s="139" t="s">
        <v>74</v>
      </c>
      <c r="AU270" s="139" t="s">
        <v>80</v>
      </c>
      <c r="AY270" s="131" t="s">
        <v>134</v>
      </c>
      <c r="BK270" s="140">
        <f>SUM(BK271:BK274)</f>
        <v>0</v>
      </c>
    </row>
    <row r="271" spans="1:65" s="2" customFormat="1" ht="24.15" customHeight="1">
      <c r="A271" s="32"/>
      <c r="B271" s="143"/>
      <c r="C271" s="144" t="s">
        <v>375</v>
      </c>
      <c r="D271" s="144" t="s">
        <v>136</v>
      </c>
      <c r="E271" s="145" t="s">
        <v>376</v>
      </c>
      <c r="F271" s="146" t="s">
        <v>377</v>
      </c>
      <c r="G271" s="147" t="s">
        <v>139</v>
      </c>
      <c r="H271" s="148">
        <v>16.756</v>
      </c>
      <c r="I271" s="149"/>
      <c r="J271" s="150">
        <f>ROUND(I271*H271,2)</f>
        <v>0</v>
      </c>
      <c r="K271" s="146" t="s">
        <v>1</v>
      </c>
      <c r="L271" s="33"/>
      <c r="M271" s="151" t="s">
        <v>1</v>
      </c>
      <c r="N271" s="152" t="s">
        <v>40</v>
      </c>
      <c r="O271" s="58"/>
      <c r="P271" s="153">
        <f>O271*H271</f>
        <v>0</v>
      </c>
      <c r="Q271" s="153">
        <v>1.324E-2</v>
      </c>
      <c r="R271" s="153">
        <f>Q271*H271</f>
        <v>0.22184944000000001</v>
      </c>
      <c r="S271" s="153">
        <v>0</v>
      </c>
      <c r="T271" s="154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5" t="s">
        <v>231</v>
      </c>
      <c r="AT271" s="155" t="s">
        <v>136</v>
      </c>
      <c r="AU271" s="155" t="s">
        <v>84</v>
      </c>
      <c r="AY271" s="17" t="s">
        <v>134</v>
      </c>
      <c r="BE271" s="156">
        <f>IF(N271="základní",J271,0)</f>
        <v>0</v>
      </c>
      <c r="BF271" s="156">
        <f>IF(N271="snížená",J271,0)</f>
        <v>0</v>
      </c>
      <c r="BG271" s="156">
        <f>IF(N271="zákl. přenesená",J271,0)</f>
        <v>0</v>
      </c>
      <c r="BH271" s="156">
        <f>IF(N271="sníž. přenesená",J271,0)</f>
        <v>0</v>
      </c>
      <c r="BI271" s="156">
        <f>IF(N271="nulová",J271,0)</f>
        <v>0</v>
      </c>
      <c r="BJ271" s="17" t="s">
        <v>80</v>
      </c>
      <c r="BK271" s="156">
        <f>ROUND(I271*H271,2)</f>
        <v>0</v>
      </c>
      <c r="BL271" s="17" t="s">
        <v>231</v>
      </c>
      <c r="BM271" s="155" t="s">
        <v>378</v>
      </c>
    </row>
    <row r="272" spans="1:65" s="13" customFormat="1" ht="10">
      <c r="B272" s="157"/>
      <c r="D272" s="158" t="s">
        <v>142</v>
      </c>
      <c r="E272" s="159" t="s">
        <v>1</v>
      </c>
      <c r="F272" s="160" t="s">
        <v>143</v>
      </c>
      <c r="H272" s="159" t="s">
        <v>1</v>
      </c>
      <c r="I272" s="161"/>
      <c r="L272" s="157"/>
      <c r="M272" s="162"/>
      <c r="N272" s="163"/>
      <c r="O272" s="163"/>
      <c r="P272" s="163"/>
      <c r="Q272" s="163"/>
      <c r="R272" s="163"/>
      <c r="S272" s="163"/>
      <c r="T272" s="164"/>
      <c r="AT272" s="159" t="s">
        <v>142</v>
      </c>
      <c r="AU272" s="159" t="s">
        <v>84</v>
      </c>
      <c r="AV272" s="13" t="s">
        <v>80</v>
      </c>
      <c r="AW272" s="13" t="s">
        <v>31</v>
      </c>
      <c r="AX272" s="13" t="s">
        <v>75</v>
      </c>
      <c r="AY272" s="159" t="s">
        <v>134</v>
      </c>
    </row>
    <row r="273" spans="1:65" s="14" customFormat="1" ht="10">
      <c r="B273" s="165"/>
      <c r="D273" s="158" t="s">
        <v>142</v>
      </c>
      <c r="E273" s="166" t="s">
        <v>1</v>
      </c>
      <c r="F273" s="167" t="s">
        <v>379</v>
      </c>
      <c r="H273" s="168">
        <v>16.756</v>
      </c>
      <c r="I273" s="169"/>
      <c r="L273" s="165"/>
      <c r="M273" s="170"/>
      <c r="N273" s="171"/>
      <c r="O273" s="171"/>
      <c r="P273" s="171"/>
      <c r="Q273" s="171"/>
      <c r="R273" s="171"/>
      <c r="S273" s="171"/>
      <c r="T273" s="172"/>
      <c r="AT273" s="166" t="s">
        <v>142</v>
      </c>
      <c r="AU273" s="166" t="s">
        <v>84</v>
      </c>
      <c r="AV273" s="14" t="s">
        <v>84</v>
      </c>
      <c r="AW273" s="14" t="s">
        <v>31</v>
      </c>
      <c r="AX273" s="14" t="s">
        <v>80</v>
      </c>
      <c r="AY273" s="166" t="s">
        <v>134</v>
      </c>
    </row>
    <row r="274" spans="1:65" s="2" customFormat="1" ht="24.15" customHeight="1">
      <c r="A274" s="32"/>
      <c r="B274" s="143"/>
      <c r="C274" s="144" t="s">
        <v>380</v>
      </c>
      <c r="D274" s="144" t="s">
        <v>136</v>
      </c>
      <c r="E274" s="145" t="s">
        <v>381</v>
      </c>
      <c r="F274" s="146" t="s">
        <v>382</v>
      </c>
      <c r="G274" s="147" t="s">
        <v>198</v>
      </c>
      <c r="H274" s="148">
        <v>0.222</v>
      </c>
      <c r="I274" s="149"/>
      <c r="J274" s="150">
        <f>ROUND(I274*H274,2)</f>
        <v>0</v>
      </c>
      <c r="K274" s="146" t="s">
        <v>140</v>
      </c>
      <c r="L274" s="33"/>
      <c r="M274" s="151" t="s">
        <v>1</v>
      </c>
      <c r="N274" s="152" t="s">
        <v>40</v>
      </c>
      <c r="O274" s="58"/>
      <c r="P274" s="153">
        <f>O274*H274</f>
        <v>0</v>
      </c>
      <c r="Q274" s="153">
        <v>0</v>
      </c>
      <c r="R274" s="153">
        <f>Q274*H274</f>
        <v>0</v>
      </c>
      <c r="S274" s="153">
        <v>0</v>
      </c>
      <c r="T274" s="154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5" t="s">
        <v>231</v>
      </c>
      <c r="AT274" s="155" t="s">
        <v>136</v>
      </c>
      <c r="AU274" s="155" t="s">
        <v>84</v>
      </c>
      <c r="AY274" s="17" t="s">
        <v>134</v>
      </c>
      <c r="BE274" s="156">
        <f>IF(N274="základní",J274,0)</f>
        <v>0</v>
      </c>
      <c r="BF274" s="156">
        <f>IF(N274="snížená",J274,0)</f>
        <v>0</v>
      </c>
      <c r="BG274" s="156">
        <f>IF(N274="zákl. přenesená",J274,0)</f>
        <v>0</v>
      </c>
      <c r="BH274" s="156">
        <f>IF(N274="sníž. přenesená",J274,0)</f>
        <v>0</v>
      </c>
      <c r="BI274" s="156">
        <f>IF(N274="nulová",J274,0)</f>
        <v>0</v>
      </c>
      <c r="BJ274" s="17" t="s">
        <v>80</v>
      </c>
      <c r="BK274" s="156">
        <f>ROUND(I274*H274,2)</f>
        <v>0</v>
      </c>
      <c r="BL274" s="17" t="s">
        <v>231</v>
      </c>
      <c r="BM274" s="155" t="s">
        <v>383</v>
      </c>
    </row>
    <row r="275" spans="1:65" s="12" customFormat="1" ht="22.75" customHeight="1">
      <c r="B275" s="130"/>
      <c r="D275" s="131" t="s">
        <v>74</v>
      </c>
      <c r="E275" s="141" t="s">
        <v>384</v>
      </c>
      <c r="F275" s="141" t="s">
        <v>385</v>
      </c>
      <c r="I275" s="133"/>
      <c r="J275" s="142">
        <f>BK275</f>
        <v>0</v>
      </c>
      <c r="L275" s="130"/>
      <c r="M275" s="135"/>
      <c r="N275" s="136"/>
      <c r="O275" s="136"/>
      <c r="P275" s="137">
        <f>SUM(P276:P295)</f>
        <v>0</v>
      </c>
      <c r="Q275" s="136"/>
      <c r="R275" s="137">
        <f>SUM(R276:R295)</f>
        <v>0.20340000000000003</v>
      </c>
      <c r="S275" s="136"/>
      <c r="T275" s="138">
        <f>SUM(T276:T295)</f>
        <v>0.1</v>
      </c>
      <c r="AR275" s="131" t="s">
        <v>84</v>
      </c>
      <c r="AT275" s="139" t="s">
        <v>74</v>
      </c>
      <c r="AU275" s="139" t="s">
        <v>80</v>
      </c>
      <c r="AY275" s="131" t="s">
        <v>134</v>
      </c>
      <c r="BK275" s="140">
        <f>SUM(BK276:BK295)</f>
        <v>0</v>
      </c>
    </row>
    <row r="276" spans="1:65" s="2" customFormat="1" ht="24.15" customHeight="1">
      <c r="A276" s="32"/>
      <c r="B276" s="143"/>
      <c r="C276" s="144" t="s">
        <v>386</v>
      </c>
      <c r="D276" s="144" t="s">
        <v>136</v>
      </c>
      <c r="E276" s="145" t="s">
        <v>387</v>
      </c>
      <c r="F276" s="146" t="s">
        <v>388</v>
      </c>
      <c r="G276" s="147" t="s">
        <v>339</v>
      </c>
      <c r="H276" s="148">
        <v>3</v>
      </c>
      <c r="I276" s="149"/>
      <c r="J276" s="150">
        <f>ROUND(I276*H276,2)</f>
        <v>0</v>
      </c>
      <c r="K276" s="146" t="s">
        <v>140</v>
      </c>
      <c r="L276" s="33"/>
      <c r="M276" s="151" t="s">
        <v>1</v>
      </c>
      <c r="N276" s="152" t="s">
        <v>40</v>
      </c>
      <c r="O276" s="58"/>
      <c r="P276" s="153">
        <f>O276*H276</f>
        <v>0</v>
      </c>
      <c r="Q276" s="153">
        <v>0</v>
      </c>
      <c r="R276" s="153">
        <f>Q276*H276</f>
        <v>0</v>
      </c>
      <c r="S276" s="153">
        <v>0</v>
      </c>
      <c r="T276" s="154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5" t="s">
        <v>231</v>
      </c>
      <c r="AT276" s="155" t="s">
        <v>136</v>
      </c>
      <c r="AU276" s="155" t="s">
        <v>84</v>
      </c>
      <c r="AY276" s="17" t="s">
        <v>134</v>
      </c>
      <c r="BE276" s="156">
        <f>IF(N276="základní",J276,0)</f>
        <v>0</v>
      </c>
      <c r="BF276" s="156">
        <f>IF(N276="snížená",J276,0)</f>
        <v>0</v>
      </c>
      <c r="BG276" s="156">
        <f>IF(N276="zákl. přenesená",J276,0)</f>
        <v>0</v>
      </c>
      <c r="BH276" s="156">
        <f>IF(N276="sníž. přenesená",J276,0)</f>
        <v>0</v>
      </c>
      <c r="BI276" s="156">
        <f>IF(N276="nulová",J276,0)</f>
        <v>0</v>
      </c>
      <c r="BJ276" s="17" t="s">
        <v>80</v>
      </c>
      <c r="BK276" s="156">
        <f>ROUND(I276*H276,2)</f>
        <v>0</v>
      </c>
      <c r="BL276" s="17" t="s">
        <v>231</v>
      </c>
      <c r="BM276" s="155" t="s">
        <v>389</v>
      </c>
    </row>
    <row r="277" spans="1:65" s="13" customFormat="1" ht="10">
      <c r="B277" s="157"/>
      <c r="D277" s="158" t="s">
        <v>142</v>
      </c>
      <c r="E277" s="159" t="s">
        <v>1</v>
      </c>
      <c r="F277" s="160" t="s">
        <v>390</v>
      </c>
      <c r="H277" s="159" t="s">
        <v>1</v>
      </c>
      <c r="I277" s="161"/>
      <c r="L277" s="157"/>
      <c r="M277" s="162"/>
      <c r="N277" s="163"/>
      <c r="O277" s="163"/>
      <c r="P277" s="163"/>
      <c r="Q277" s="163"/>
      <c r="R277" s="163"/>
      <c r="S277" s="163"/>
      <c r="T277" s="164"/>
      <c r="AT277" s="159" t="s">
        <v>142</v>
      </c>
      <c r="AU277" s="159" t="s">
        <v>84</v>
      </c>
      <c r="AV277" s="13" t="s">
        <v>80</v>
      </c>
      <c r="AW277" s="13" t="s">
        <v>31</v>
      </c>
      <c r="AX277" s="13" t="s">
        <v>75</v>
      </c>
      <c r="AY277" s="159" t="s">
        <v>134</v>
      </c>
    </row>
    <row r="278" spans="1:65" s="14" customFormat="1" ht="10">
      <c r="B278" s="165"/>
      <c r="D278" s="158" t="s">
        <v>142</v>
      </c>
      <c r="E278" s="166" t="s">
        <v>1</v>
      </c>
      <c r="F278" s="167" t="s">
        <v>87</v>
      </c>
      <c r="H278" s="168">
        <v>3</v>
      </c>
      <c r="I278" s="169"/>
      <c r="L278" s="165"/>
      <c r="M278" s="170"/>
      <c r="N278" s="171"/>
      <c r="O278" s="171"/>
      <c r="P278" s="171"/>
      <c r="Q278" s="171"/>
      <c r="R278" s="171"/>
      <c r="S278" s="171"/>
      <c r="T278" s="172"/>
      <c r="AT278" s="166" t="s">
        <v>142</v>
      </c>
      <c r="AU278" s="166" t="s">
        <v>84</v>
      </c>
      <c r="AV278" s="14" t="s">
        <v>84</v>
      </c>
      <c r="AW278" s="14" t="s">
        <v>31</v>
      </c>
      <c r="AX278" s="14" t="s">
        <v>80</v>
      </c>
      <c r="AY278" s="166" t="s">
        <v>134</v>
      </c>
    </row>
    <row r="279" spans="1:65" s="2" customFormat="1" ht="24.15" customHeight="1">
      <c r="A279" s="32"/>
      <c r="B279" s="143"/>
      <c r="C279" s="181" t="s">
        <v>391</v>
      </c>
      <c r="D279" s="181" t="s">
        <v>295</v>
      </c>
      <c r="E279" s="182" t="s">
        <v>392</v>
      </c>
      <c r="F279" s="183" t="s">
        <v>393</v>
      </c>
      <c r="G279" s="184" t="s">
        <v>339</v>
      </c>
      <c r="H279" s="185">
        <v>3</v>
      </c>
      <c r="I279" s="186"/>
      <c r="J279" s="187">
        <f>ROUND(I279*H279,2)</f>
        <v>0</v>
      </c>
      <c r="K279" s="183" t="s">
        <v>140</v>
      </c>
      <c r="L279" s="188"/>
      <c r="M279" s="189" t="s">
        <v>1</v>
      </c>
      <c r="N279" s="190" t="s">
        <v>40</v>
      </c>
      <c r="O279" s="58"/>
      <c r="P279" s="153">
        <f>O279*H279</f>
        <v>0</v>
      </c>
      <c r="Q279" s="153">
        <v>2.1000000000000001E-2</v>
      </c>
      <c r="R279" s="153">
        <f>Q279*H279</f>
        <v>6.3E-2</v>
      </c>
      <c r="S279" s="153">
        <v>0</v>
      </c>
      <c r="T279" s="154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5" t="s">
        <v>298</v>
      </c>
      <c r="AT279" s="155" t="s">
        <v>295</v>
      </c>
      <c r="AU279" s="155" t="s">
        <v>84</v>
      </c>
      <c r="AY279" s="17" t="s">
        <v>134</v>
      </c>
      <c r="BE279" s="156">
        <f>IF(N279="základní",J279,0)</f>
        <v>0</v>
      </c>
      <c r="BF279" s="156">
        <f>IF(N279="snížená",J279,0)</f>
        <v>0</v>
      </c>
      <c r="BG279" s="156">
        <f>IF(N279="zákl. přenesená",J279,0)</f>
        <v>0</v>
      </c>
      <c r="BH279" s="156">
        <f>IF(N279="sníž. přenesená",J279,0)</f>
        <v>0</v>
      </c>
      <c r="BI279" s="156">
        <f>IF(N279="nulová",J279,0)</f>
        <v>0</v>
      </c>
      <c r="BJ279" s="17" t="s">
        <v>80</v>
      </c>
      <c r="BK279" s="156">
        <f>ROUND(I279*H279,2)</f>
        <v>0</v>
      </c>
      <c r="BL279" s="17" t="s">
        <v>231</v>
      </c>
      <c r="BM279" s="155" t="s">
        <v>394</v>
      </c>
    </row>
    <row r="280" spans="1:65" s="2" customFormat="1" ht="24.15" customHeight="1">
      <c r="A280" s="32"/>
      <c r="B280" s="143"/>
      <c r="C280" s="144" t="s">
        <v>395</v>
      </c>
      <c r="D280" s="144" t="s">
        <v>136</v>
      </c>
      <c r="E280" s="145" t="s">
        <v>396</v>
      </c>
      <c r="F280" s="146" t="s">
        <v>397</v>
      </c>
      <c r="G280" s="147" t="s">
        <v>339</v>
      </c>
      <c r="H280" s="148">
        <v>1</v>
      </c>
      <c r="I280" s="149"/>
      <c r="J280" s="150">
        <f>ROUND(I280*H280,2)</f>
        <v>0</v>
      </c>
      <c r="K280" s="146" t="s">
        <v>140</v>
      </c>
      <c r="L280" s="33"/>
      <c r="M280" s="151" t="s">
        <v>1</v>
      </c>
      <c r="N280" s="152" t="s">
        <v>40</v>
      </c>
      <c r="O280" s="58"/>
      <c r="P280" s="153">
        <f>O280*H280</f>
        <v>0</v>
      </c>
      <c r="Q280" s="153">
        <v>0</v>
      </c>
      <c r="R280" s="153">
        <f>Q280*H280</f>
        <v>0</v>
      </c>
      <c r="S280" s="153">
        <v>0</v>
      </c>
      <c r="T280" s="154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55" t="s">
        <v>231</v>
      </c>
      <c r="AT280" s="155" t="s">
        <v>136</v>
      </c>
      <c r="AU280" s="155" t="s">
        <v>84</v>
      </c>
      <c r="AY280" s="17" t="s">
        <v>134</v>
      </c>
      <c r="BE280" s="156">
        <f>IF(N280="základní",J280,0)</f>
        <v>0</v>
      </c>
      <c r="BF280" s="156">
        <f>IF(N280="snížená",J280,0)</f>
        <v>0</v>
      </c>
      <c r="BG280" s="156">
        <f>IF(N280="zákl. přenesená",J280,0)</f>
        <v>0</v>
      </c>
      <c r="BH280" s="156">
        <f>IF(N280="sníž. přenesená",J280,0)</f>
        <v>0</v>
      </c>
      <c r="BI280" s="156">
        <f>IF(N280="nulová",J280,0)</f>
        <v>0</v>
      </c>
      <c r="BJ280" s="17" t="s">
        <v>80</v>
      </c>
      <c r="BK280" s="156">
        <f>ROUND(I280*H280,2)</f>
        <v>0</v>
      </c>
      <c r="BL280" s="17" t="s">
        <v>231</v>
      </c>
      <c r="BM280" s="155" t="s">
        <v>398</v>
      </c>
    </row>
    <row r="281" spans="1:65" s="13" customFormat="1" ht="10">
      <c r="B281" s="157"/>
      <c r="D281" s="158" t="s">
        <v>142</v>
      </c>
      <c r="E281" s="159" t="s">
        <v>1</v>
      </c>
      <c r="F281" s="160" t="s">
        <v>390</v>
      </c>
      <c r="H281" s="159" t="s">
        <v>1</v>
      </c>
      <c r="I281" s="161"/>
      <c r="L281" s="157"/>
      <c r="M281" s="162"/>
      <c r="N281" s="163"/>
      <c r="O281" s="163"/>
      <c r="P281" s="163"/>
      <c r="Q281" s="163"/>
      <c r="R281" s="163"/>
      <c r="S281" s="163"/>
      <c r="T281" s="164"/>
      <c r="AT281" s="159" t="s">
        <v>142</v>
      </c>
      <c r="AU281" s="159" t="s">
        <v>84</v>
      </c>
      <c r="AV281" s="13" t="s">
        <v>80</v>
      </c>
      <c r="AW281" s="13" t="s">
        <v>31</v>
      </c>
      <c r="AX281" s="13" t="s">
        <v>75</v>
      </c>
      <c r="AY281" s="159" t="s">
        <v>134</v>
      </c>
    </row>
    <row r="282" spans="1:65" s="14" customFormat="1" ht="10">
      <c r="B282" s="165"/>
      <c r="D282" s="158" t="s">
        <v>142</v>
      </c>
      <c r="E282" s="166" t="s">
        <v>1</v>
      </c>
      <c r="F282" s="167" t="s">
        <v>80</v>
      </c>
      <c r="H282" s="168">
        <v>1</v>
      </c>
      <c r="I282" s="169"/>
      <c r="L282" s="165"/>
      <c r="M282" s="170"/>
      <c r="N282" s="171"/>
      <c r="O282" s="171"/>
      <c r="P282" s="171"/>
      <c r="Q282" s="171"/>
      <c r="R282" s="171"/>
      <c r="S282" s="171"/>
      <c r="T282" s="172"/>
      <c r="AT282" s="166" t="s">
        <v>142</v>
      </c>
      <c r="AU282" s="166" t="s">
        <v>84</v>
      </c>
      <c r="AV282" s="14" t="s">
        <v>84</v>
      </c>
      <c r="AW282" s="14" t="s">
        <v>31</v>
      </c>
      <c r="AX282" s="14" t="s">
        <v>80</v>
      </c>
      <c r="AY282" s="166" t="s">
        <v>134</v>
      </c>
    </row>
    <row r="283" spans="1:65" s="2" customFormat="1" ht="24.15" customHeight="1">
      <c r="A283" s="32"/>
      <c r="B283" s="143"/>
      <c r="C283" s="181" t="s">
        <v>399</v>
      </c>
      <c r="D283" s="181" t="s">
        <v>295</v>
      </c>
      <c r="E283" s="182" t="s">
        <v>400</v>
      </c>
      <c r="F283" s="183" t="s">
        <v>401</v>
      </c>
      <c r="G283" s="184" t="s">
        <v>339</v>
      </c>
      <c r="H283" s="185">
        <v>1</v>
      </c>
      <c r="I283" s="186"/>
      <c r="J283" s="187">
        <f t="shared" ref="J283:J288" si="0">ROUND(I283*H283,2)</f>
        <v>0</v>
      </c>
      <c r="K283" s="183" t="s">
        <v>140</v>
      </c>
      <c r="L283" s="188"/>
      <c r="M283" s="189" t="s">
        <v>1</v>
      </c>
      <c r="N283" s="190" t="s">
        <v>40</v>
      </c>
      <c r="O283" s="58"/>
      <c r="P283" s="153">
        <f t="shared" ref="P283:P288" si="1">O283*H283</f>
        <v>0</v>
      </c>
      <c r="Q283" s="153">
        <v>3.5000000000000003E-2</v>
      </c>
      <c r="R283" s="153">
        <f t="shared" ref="R283:R288" si="2">Q283*H283</f>
        <v>3.5000000000000003E-2</v>
      </c>
      <c r="S283" s="153">
        <v>0</v>
      </c>
      <c r="T283" s="154">
        <f t="shared" ref="T283:T288" si="3"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5" t="s">
        <v>298</v>
      </c>
      <c r="AT283" s="155" t="s">
        <v>295</v>
      </c>
      <c r="AU283" s="155" t="s">
        <v>84</v>
      </c>
      <c r="AY283" s="17" t="s">
        <v>134</v>
      </c>
      <c r="BE283" s="156">
        <f t="shared" ref="BE283:BE288" si="4">IF(N283="základní",J283,0)</f>
        <v>0</v>
      </c>
      <c r="BF283" s="156">
        <f t="shared" ref="BF283:BF288" si="5">IF(N283="snížená",J283,0)</f>
        <v>0</v>
      </c>
      <c r="BG283" s="156">
        <f t="shared" ref="BG283:BG288" si="6">IF(N283="zákl. přenesená",J283,0)</f>
        <v>0</v>
      </c>
      <c r="BH283" s="156">
        <f t="shared" ref="BH283:BH288" si="7">IF(N283="sníž. přenesená",J283,0)</f>
        <v>0</v>
      </c>
      <c r="BI283" s="156">
        <f t="shared" ref="BI283:BI288" si="8">IF(N283="nulová",J283,0)</f>
        <v>0</v>
      </c>
      <c r="BJ283" s="17" t="s">
        <v>80</v>
      </c>
      <c r="BK283" s="156">
        <f t="shared" ref="BK283:BK288" si="9">ROUND(I283*H283,2)</f>
        <v>0</v>
      </c>
      <c r="BL283" s="17" t="s">
        <v>231</v>
      </c>
      <c r="BM283" s="155" t="s">
        <v>402</v>
      </c>
    </row>
    <row r="284" spans="1:65" s="2" customFormat="1" ht="16.5" customHeight="1">
      <c r="A284" s="32"/>
      <c r="B284" s="143"/>
      <c r="C284" s="144" t="s">
        <v>403</v>
      </c>
      <c r="D284" s="144" t="s">
        <v>136</v>
      </c>
      <c r="E284" s="145" t="s">
        <v>404</v>
      </c>
      <c r="F284" s="146" t="s">
        <v>405</v>
      </c>
      <c r="G284" s="147" t="s">
        <v>339</v>
      </c>
      <c r="H284" s="148">
        <v>4</v>
      </c>
      <c r="I284" s="149"/>
      <c r="J284" s="150">
        <f t="shared" si="0"/>
        <v>0</v>
      </c>
      <c r="K284" s="146" t="s">
        <v>140</v>
      </c>
      <c r="L284" s="33"/>
      <c r="M284" s="151" t="s">
        <v>1</v>
      </c>
      <c r="N284" s="152" t="s">
        <v>40</v>
      </c>
      <c r="O284" s="58"/>
      <c r="P284" s="153">
        <f t="shared" si="1"/>
        <v>0</v>
      </c>
      <c r="Q284" s="153">
        <v>0</v>
      </c>
      <c r="R284" s="153">
        <f t="shared" si="2"/>
        <v>0</v>
      </c>
      <c r="S284" s="153">
        <v>0</v>
      </c>
      <c r="T284" s="154">
        <f t="shared" si="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5" t="s">
        <v>231</v>
      </c>
      <c r="AT284" s="155" t="s">
        <v>136</v>
      </c>
      <c r="AU284" s="155" t="s">
        <v>84</v>
      </c>
      <c r="AY284" s="17" t="s">
        <v>134</v>
      </c>
      <c r="BE284" s="156">
        <f t="shared" si="4"/>
        <v>0</v>
      </c>
      <c r="BF284" s="156">
        <f t="shared" si="5"/>
        <v>0</v>
      </c>
      <c r="BG284" s="156">
        <f t="shared" si="6"/>
        <v>0</v>
      </c>
      <c r="BH284" s="156">
        <f t="shared" si="7"/>
        <v>0</v>
      </c>
      <c r="BI284" s="156">
        <f t="shared" si="8"/>
        <v>0</v>
      </c>
      <c r="BJ284" s="17" t="s">
        <v>80</v>
      </c>
      <c r="BK284" s="156">
        <f t="shared" si="9"/>
        <v>0</v>
      </c>
      <c r="BL284" s="17" t="s">
        <v>231</v>
      </c>
      <c r="BM284" s="155" t="s">
        <v>406</v>
      </c>
    </row>
    <row r="285" spans="1:65" s="2" customFormat="1" ht="16.5" customHeight="1">
      <c r="A285" s="32"/>
      <c r="B285" s="143"/>
      <c r="C285" s="181" t="s">
        <v>407</v>
      </c>
      <c r="D285" s="181" t="s">
        <v>295</v>
      </c>
      <c r="E285" s="182" t="s">
        <v>408</v>
      </c>
      <c r="F285" s="183" t="s">
        <v>409</v>
      </c>
      <c r="G285" s="184" t="s">
        <v>339</v>
      </c>
      <c r="H285" s="185">
        <v>4</v>
      </c>
      <c r="I285" s="186"/>
      <c r="J285" s="187">
        <f t="shared" si="0"/>
        <v>0</v>
      </c>
      <c r="K285" s="183" t="s">
        <v>140</v>
      </c>
      <c r="L285" s="188"/>
      <c r="M285" s="189" t="s">
        <v>1</v>
      </c>
      <c r="N285" s="190" t="s">
        <v>40</v>
      </c>
      <c r="O285" s="58"/>
      <c r="P285" s="153">
        <f t="shared" si="1"/>
        <v>0</v>
      </c>
      <c r="Q285" s="153">
        <v>1.4999999999999999E-4</v>
      </c>
      <c r="R285" s="153">
        <f t="shared" si="2"/>
        <v>5.9999999999999995E-4</v>
      </c>
      <c r="S285" s="153">
        <v>0</v>
      </c>
      <c r="T285" s="154">
        <f t="shared" si="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5" t="s">
        <v>298</v>
      </c>
      <c r="AT285" s="155" t="s">
        <v>295</v>
      </c>
      <c r="AU285" s="155" t="s">
        <v>84</v>
      </c>
      <c r="AY285" s="17" t="s">
        <v>134</v>
      </c>
      <c r="BE285" s="156">
        <f t="shared" si="4"/>
        <v>0</v>
      </c>
      <c r="BF285" s="156">
        <f t="shared" si="5"/>
        <v>0</v>
      </c>
      <c r="BG285" s="156">
        <f t="shared" si="6"/>
        <v>0</v>
      </c>
      <c r="BH285" s="156">
        <f t="shared" si="7"/>
        <v>0</v>
      </c>
      <c r="BI285" s="156">
        <f t="shared" si="8"/>
        <v>0</v>
      </c>
      <c r="BJ285" s="17" t="s">
        <v>80</v>
      </c>
      <c r="BK285" s="156">
        <f t="shared" si="9"/>
        <v>0</v>
      </c>
      <c r="BL285" s="17" t="s">
        <v>231</v>
      </c>
      <c r="BM285" s="155" t="s">
        <v>410</v>
      </c>
    </row>
    <row r="286" spans="1:65" s="2" customFormat="1" ht="21.75" customHeight="1">
      <c r="A286" s="32"/>
      <c r="B286" s="143"/>
      <c r="C286" s="144" t="s">
        <v>411</v>
      </c>
      <c r="D286" s="144" t="s">
        <v>136</v>
      </c>
      <c r="E286" s="145" t="s">
        <v>412</v>
      </c>
      <c r="F286" s="146" t="s">
        <v>413</v>
      </c>
      <c r="G286" s="147" t="s">
        <v>339</v>
      </c>
      <c r="H286" s="148">
        <v>4</v>
      </c>
      <c r="I286" s="149"/>
      <c r="J286" s="150">
        <f t="shared" si="0"/>
        <v>0</v>
      </c>
      <c r="K286" s="146" t="s">
        <v>140</v>
      </c>
      <c r="L286" s="33"/>
      <c r="M286" s="151" t="s">
        <v>1</v>
      </c>
      <c r="N286" s="152" t="s">
        <v>40</v>
      </c>
      <c r="O286" s="58"/>
      <c r="P286" s="153">
        <f t="shared" si="1"/>
        <v>0</v>
      </c>
      <c r="Q286" s="153">
        <v>0</v>
      </c>
      <c r="R286" s="153">
        <f t="shared" si="2"/>
        <v>0</v>
      </c>
      <c r="S286" s="153">
        <v>0</v>
      </c>
      <c r="T286" s="154">
        <f t="shared" si="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5" t="s">
        <v>231</v>
      </c>
      <c r="AT286" s="155" t="s">
        <v>136</v>
      </c>
      <c r="AU286" s="155" t="s">
        <v>84</v>
      </c>
      <c r="AY286" s="17" t="s">
        <v>134</v>
      </c>
      <c r="BE286" s="156">
        <f t="shared" si="4"/>
        <v>0</v>
      </c>
      <c r="BF286" s="156">
        <f t="shared" si="5"/>
        <v>0</v>
      </c>
      <c r="BG286" s="156">
        <f t="shared" si="6"/>
        <v>0</v>
      </c>
      <c r="BH286" s="156">
        <f t="shared" si="7"/>
        <v>0</v>
      </c>
      <c r="BI286" s="156">
        <f t="shared" si="8"/>
        <v>0</v>
      </c>
      <c r="BJ286" s="17" t="s">
        <v>80</v>
      </c>
      <c r="BK286" s="156">
        <f t="shared" si="9"/>
        <v>0</v>
      </c>
      <c r="BL286" s="17" t="s">
        <v>231</v>
      </c>
      <c r="BM286" s="155" t="s">
        <v>414</v>
      </c>
    </row>
    <row r="287" spans="1:65" s="2" customFormat="1" ht="24.15" customHeight="1">
      <c r="A287" s="32"/>
      <c r="B287" s="143"/>
      <c r="C287" s="181" t="s">
        <v>415</v>
      </c>
      <c r="D287" s="181" t="s">
        <v>295</v>
      </c>
      <c r="E287" s="182" t="s">
        <v>416</v>
      </c>
      <c r="F287" s="183" t="s">
        <v>417</v>
      </c>
      <c r="G287" s="184" t="s">
        <v>339</v>
      </c>
      <c r="H287" s="185">
        <v>4</v>
      </c>
      <c r="I287" s="186"/>
      <c r="J287" s="187">
        <f t="shared" si="0"/>
        <v>0</v>
      </c>
      <c r="K287" s="183" t="s">
        <v>140</v>
      </c>
      <c r="L287" s="188"/>
      <c r="M287" s="189" t="s">
        <v>1</v>
      </c>
      <c r="N287" s="190" t="s">
        <v>40</v>
      </c>
      <c r="O287" s="58"/>
      <c r="P287" s="153">
        <f t="shared" si="1"/>
        <v>0</v>
      </c>
      <c r="Q287" s="153">
        <v>1.1999999999999999E-3</v>
      </c>
      <c r="R287" s="153">
        <f t="shared" si="2"/>
        <v>4.7999999999999996E-3</v>
      </c>
      <c r="S287" s="153">
        <v>0</v>
      </c>
      <c r="T287" s="154">
        <f t="shared" si="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5" t="s">
        <v>298</v>
      </c>
      <c r="AT287" s="155" t="s">
        <v>295</v>
      </c>
      <c r="AU287" s="155" t="s">
        <v>84</v>
      </c>
      <c r="AY287" s="17" t="s">
        <v>134</v>
      </c>
      <c r="BE287" s="156">
        <f t="shared" si="4"/>
        <v>0</v>
      </c>
      <c r="BF287" s="156">
        <f t="shared" si="5"/>
        <v>0</v>
      </c>
      <c r="BG287" s="156">
        <f t="shared" si="6"/>
        <v>0</v>
      </c>
      <c r="BH287" s="156">
        <f t="shared" si="7"/>
        <v>0</v>
      </c>
      <c r="BI287" s="156">
        <f t="shared" si="8"/>
        <v>0</v>
      </c>
      <c r="BJ287" s="17" t="s">
        <v>80</v>
      </c>
      <c r="BK287" s="156">
        <f t="shared" si="9"/>
        <v>0</v>
      </c>
      <c r="BL287" s="17" t="s">
        <v>231</v>
      </c>
      <c r="BM287" s="155" t="s">
        <v>418</v>
      </c>
    </row>
    <row r="288" spans="1:65" s="2" customFormat="1" ht="24.15" customHeight="1">
      <c r="A288" s="32"/>
      <c r="B288" s="143"/>
      <c r="C288" s="144" t="s">
        <v>419</v>
      </c>
      <c r="D288" s="144" t="s">
        <v>136</v>
      </c>
      <c r="E288" s="145" t="s">
        <v>420</v>
      </c>
      <c r="F288" s="146" t="s">
        <v>421</v>
      </c>
      <c r="G288" s="147" t="s">
        <v>339</v>
      </c>
      <c r="H288" s="148">
        <v>3</v>
      </c>
      <c r="I288" s="149"/>
      <c r="J288" s="150">
        <f t="shared" si="0"/>
        <v>0</v>
      </c>
      <c r="K288" s="146" t="s">
        <v>140</v>
      </c>
      <c r="L288" s="33"/>
      <c r="M288" s="151" t="s">
        <v>1</v>
      </c>
      <c r="N288" s="152" t="s">
        <v>40</v>
      </c>
      <c r="O288" s="58"/>
      <c r="P288" s="153">
        <f t="shared" si="1"/>
        <v>0</v>
      </c>
      <c r="Q288" s="153">
        <v>0</v>
      </c>
      <c r="R288" s="153">
        <f t="shared" si="2"/>
        <v>0</v>
      </c>
      <c r="S288" s="153">
        <v>2.4E-2</v>
      </c>
      <c r="T288" s="154">
        <f t="shared" si="3"/>
        <v>7.2000000000000008E-2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5" t="s">
        <v>231</v>
      </c>
      <c r="AT288" s="155" t="s">
        <v>136</v>
      </c>
      <c r="AU288" s="155" t="s">
        <v>84</v>
      </c>
      <c r="AY288" s="17" t="s">
        <v>134</v>
      </c>
      <c r="BE288" s="156">
        <f t="shared" si="4"/>
        <v>0</v>
      </c>
      <c r="BF288" s="156">
        <f t="shared" si="5"/>
        <v>0</v>
      </c>
      <c r="BG288" s="156">
        <f t="shared" si="6"/>
        <v>0</v>
      </c>
      <c r="BH288" s="156">
        <f t="shared" si="7"/>
        <v>0</v>
      </c>
      <c r="BI288" s="156">
        <f t="shared" si="8"/>
        <v>0</v>
      </c>
      <c r="BJ288" s="17" t="s">
        <v>80</v>
      </c>
      <c r="BK288" s="156">
        <f t="shared" si="9"/>
        <v>0</v>
      </c>
      <c r="BL288" s="17" t="s">
        <v>231</v>
      </c>
      <c r="BM288" s="155" t="s">
        <v>422</v>
      </c>
    </row>
    <row r="289" spans="1:65" s="13" customFormat="1" ht="10">
      <c r="B289" s="157"/>
      <c r="D289" s="158" t="s">
        <v>142</v>
      </c>
      <c r="E289" s="159" t="s">
        <v>1</v>
      </c>
      <c r="F289" s="160" t="s">
        <v>247</v>
      </c>
      <c r="H289" s="159" t="s">
        <v>1</v>
      </c>
      <c r="I289" s="161"/>
      <c r="L289" s="157"/>
      <c r="M289" s="162"/>
      <c r="N289" s="163"/>
      <c r="O289" s="163"/>
      <c r="P289" s="163"/>
      <c r="Q289" s="163"/>
      <c r="R289" s="163"/>
      <c r="S289" s="163"/>
      <c r="T289" s="164"/>
      <c r="AT289" s="159" t="s">
        <v>142</v>
      </c>
      <c r="AU289" s="159" t="s">
        <v>84</v>
      </c>
      <c r="AV289" s="13" t="s">
        <v>80</v>
      </c>
      <c r="AW289" s="13" t="s">
        <v>31</v>
      </c>
      <c r="AX289" s="13" t="s">
        <v>75</v>
      </c>
      <c r="AY289" s="159" t="s">
        <v>134</v>
      </c>
    </row>
    <row r="290" spans="1:65" s="14" customFormat="1" ht="10">
      <c r="B290" s="165"/>
      <c r="D290" s="158" t="s">
        <v>142</v>
      </c>
      <c r="E290" s="166" t="s">
        <v>1</v>
      </c>
      <c r="F290" s="167" t="s">
        <v>87</v>
      </c>
      <c r="H290" s="168">
        <v>3</v>
      </c>
      <c r="I290" s="169"/>
      <c r="L290" s="165"/>
      <c r="M290" s="170"/>
      <c r="N290" s="171"/>
      <c r="O290" s="171"/>
      <c r="P290" s="171"/>
      <c r="Q290" s="171"/>
      <c r="R290" s="171"/>
      <c r="S290" s="171"/>
      <c r="T290" s="172"/>
      <c r="AT290" s="166" t="s">
        <v>142</v>
      </c>
      <c r="AU290" s="166" t="s">
        <v>84</v>
      </c>
      <c r="AV290" s="14" t="s">
        <v>84</v>
      </c>
      <c r="AW290" s="14" t="s">
        <v>31</v>
      </c>
      <c r="AX290" s="14" t="s">
        <v>80</v>
      </c>
      <c r="AY290" s="166" t="s">
        <v>134</v>
      </c>
    </row>
    <row r="291" spans="1:65" s="2" customFormat="1" ht="24.15" customHeight="1">
      <c r="A291" s="32"/>
      <c r="B291" s="143"/>
      <c r="C291" s="144" t="s">
        <v>423</v>
      </c>
      <c r="D291" s="144" t="s">
        <v>136</v>
      </c>
      <c r="E291" s="145" t="s">
        <v>424</v>
      </c>
      <c r="F291" s="146" t="s">
        <v>425</v>
      </c>
      <c r="G291" s="147" t="s">
        <v>339</v>
      </c>
      <c r="H291" s="148">
        <v>1</v>
      </c>
      <c r="I291" s="149"/>
      <c r="J291" s="150">
        <f>ROUND(I291*H291,2)</f>
        <v>0</v>
      </c>
      <c r="K291" s="146" t="s">
        <v>140</v>
      </c>
      <c r="L291" s="33"/>
      <c r="M291" s="151" t="s">
        <v>1</v>
      </c>
      <c r="N291" s="152" t="s">
        <v>40</v>
      </c>
      <c r="O291" s="58"/>
      <c r="P291" s="153">
        <f>O291*H291</f>
        <v>0</v>
      </c>
      <c r="Q291" s="153">
        <v>0</v>
      </c>
      <c r="R291" s="153">
        <f>Q291*H291</f>
        <v>0</v>
      </c>
      <c r="S291" s="153">
        <v>2.8000000000000001E-2</v>
      </c>
      <c r="T291" s="154">
        <f>S291*H291</f>
        <v>2.8000000000000001E-2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5" t="s">
        <v>231</v>
      </c>
      <c r="AT291" s="155" t="s">
        <v>136</v>
      </c>
      <c r="AU291" s="155" t="s">
        <v>84</v>
      </c>
      <c r="AY291" s="17" t="s">
        <v>134</v>
      </c>
      <c r="BE291" s="156">
        <f>IF(N291="základní",J291,0)</f>
        <v>0</v>
      </c>
      <c r="BF291" s="156">
        <f>IF(N291="snížená",J291,0)</f>
        <v>0</v>
      </c>
      <c r="BG291" s="156">
        <f>IF(N291="zákl. přenesená",J291,0)</f>
        <v>0</v>
      </c>
      <c r="BH291" s="156">
        <f>IF(N291="sníž. přenesená",J291,0)</f>
        <v>0</v>
      </c>
      <c r="BI291" s="156">
        <f>IF(N291="nulová",J291,0)</f>
        <v>0</v>
      </c>
      <c r="BJ291" s="17" t="s">
        <v>80</v>
      </c>
      <c r="BK291" s="156">
        <f>ROUND(I291*H291,2)</f>
        <v>0</v>
      </c>
      <c r="BL291" s="17" t="s">
        <v>231</v>
      </c>
      <c r="BM291" s="155" t="s">
        <v>426</v>
      </c>
    </row>
    <row r="292" spans="1:65" s="13" customFormat="1" ht="10">
      <c r="B292" s="157"/>
      <c r="D292" s="158" t="s">
        <v>142</v>
      </c>
      <c r="E292" s="159" t="s">
        <v>1</v>
      </c>
      <c r="F292" s="160" t="s">
        <v>247</v>
      </c>
      <c r="H292" s="159" t="s">
        <v>1</v>
      </c>
      <c r="I292" s="161"/>
      <c r="L292" s="157"/>
      <c r="M292" s="162"/>
      <c r="N292" s="163"/>
      <c r="O292" s="163"/>
      <c r="P292" s="163"/>
      <c r="Q292" s="163"/>
      <c r="R292" s="163"/>
      <c r="S292" s="163"/>
      <c r="T292" s="164"/>
      <c r="AT292" s="159" t="s">
        <v>142</v>
      </c>
      <c r="AU292" s="159" t="s">
        <v>84</v>
      </c>
      <c r="AV292" s="13" t="s">
        <v>80</v>
      </c>
      <c r="AW292" s="13" t="s">
        <v>31</v>
      </c>
      <c r="AX292" s="13" t="s">
        <v>75</v>
      </c>
      <c r="AY292" s="159" t="s">
        <v>134</v>
      </c>
    </row>
    <row r="293" spans="1:65" s="14" customFormat="1" ht="10">
      <c r="B293" s="165"/>
      <c r="D293" s="158" t="s">
        <v>142</v>
      </c>
      <c r="E293" s="166" t="s">
        <v>1</v>
      </c>
      <c r="F293" s="167" t="s">
        <v>80</v>
      </c>
      <c r="H293" s="168">
        <v>1</v>
      </c>
      <c r="I293" s="169"/>
      <c r="L293" s="165"/>
      <c r="M293" s="170"/>
      <c r="N293" s="171"/>
      <c r="O293" s="171"/>
      <c r="P293" s="171"/>
      <c r="Q293" s="171"/>
      <c r="R293" s="171"/>
      <c r="S293" s="171"/>
      <c r="T293" s="172"/>
      <c r="AT293" s="166" t="s">
        <v>142</v>
      </c>
      <c r="AU293" s="166" t="s">
        <v>84</v>
      </c>
      <c r="AV293" s="14" t="s">
        <v>84</v>
      </c>
      <c r="AW293" s="14" t="s">
        <v>31</v>
      </c>
      <c r="AX293" s="14" t="s">
        <v>80</v>
      </c>
      <c r="AY293" s="166" t="s">
        <v>134</v>
      </c>
    </row>
    <row r="294" spans="1:65" s="2" customFormat="1" ht="16.5" customHeight="1">
      <c r="A294" s="32"/>
      <c r="B294" s="143"/>
      <c r="C294" s="144" t="s">
        <v>427</v>
      </c>
      <c r="D294" s="144" t="s">
        <v>136</v>
      </c>
      <c r="E294" s="145" t="s">
        <v>428</v>
      </c>
      <c r="F294" s="146" t="s">
        <v>429</v>
      </c>
      <c r="G294" s="147" t="s">
        <v>215</v>
      </c>
      <c r="H294" s="148">
        <v>1</v>
      </c>
      <c r="I294" s="149"/>
      <c r="J294" s="150">
        <f>ROUND(I294*H294,2)</f>
        <v>0</v>
      </c>
      <c r="K294" s="146" t="s">
        <v>1</v>
      </c>
      <c r="L294" s="33"/>
      <c r="M294" s="151" t="s">
        <v>1</v>
      </c>
      <c r="N294" s="152" t="s">
        <v>40</v>
      </c>
      <c r="O294" s="58"/>
      <c r="P294" s="153">
        <f>O294*H294</f>
        <v>0</v>
      </c>
      <c r="Q294" s="153">
        <v>0.1</v>
      </c>
      <c r="R294" s="153">
        <f>Q294*H294</f>
        <v>0.1</v>
      </c>
      <c r="S294" s="153">
        <v>0</v>
      </c>
      <c r="T294" s="154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5" t="s">
        <v>231</v>
      </c>
      <c r="AT294" s="155" t="s">
        <v>136</v>
      </c>
      <c r="AU294" s="155" t="s">
        <v>84</v>
      </c>
      <c r="AY294" s="17" t="s">
        <v>134</v>
      </c>
      <c r="BE294" s="156">
        <f>IF(N294="základní",J294,0)</f>
        <v>0</v>
      </c>
      <c r="BF294" s="156">
        <f>IF(N294="snížená",J294,0)</f>
        <v>0</v>
      </c>
      <c r="BG294" s="156">
        <f>IF(N294="zákl. přenesená",J294,0)</f>
        <v>0</v>
      </c>
      <c r="BH294" s="156">
        <f>IF(N294="sníž. přenesená",J294,0)</f>
        <v>0</v>
      </c>
      <c r="BI294" s="156">
        <f>IF(N294="nulová",J294,0)</f>
        <v>0</v>
      </c>
      <c r="BJ294" s="17" t="s">
        <v>80</v>
      </c>
      <c r="BK294" s="156">
        <f>ROUND(I294*H294,2)</f>
        <v>0</v>
      </c>
      <c r="BL294" s="17" t="s">
        <v>231</v>
      </c>
      <c r="BM294" s="155" t="s">
        <v>430</v>
      </c>
    </row>
    <row r="295" spans="1:65" s="2" customFormat="1" ht="24.15" customHeight="1">
      <c r="A295" s="32"/>
      <c r="B295" s="143"/>
      <c r="C295" s="144" t="s">
        <v>431</v>
      </c>
      <c r="D295" s="144" t="s">
        <v>136</v>
      </c>
      <c r="E295" s="145" t="s">
        <v>432</v>
      </c>
      <c r="F295" s="146" t="s">
        <v>433</v>
      </c>
      <c r="G295" s="147" t="s">
        <v>198</v>
      </c>
      <c r="H295" s="148">
        <v>0.20300000000000001</v>
      </c>
      <c r="I295" s="149"/>
      <c r="J295" s="150">
        <f>ROUND(I295*H295,2)</f>
        <v>0</v>
      </c>
      <c r="K295" s="146" t="s">
        <v>140</v>
      </c>
      <c r="L295" s="33"/>
      <c r="M295" s="151" t="s">
        <v>1</v>
      </c>
      <c r="N295" s="152" t="s">
        <v>40</v>
      </c>
      <c r="O295" s="58"/>
      <c r="P295" s="153">
        <f>O295*H295</f>
        <v>0</v>
      </c>
      <c r="Q295" s="153">
        <v>0</v>
      </c>
      <c r="R295" s="153">
        <f>Q295*H295</f>
        <v>0</v>
      </c>
      <c r="S295" s="153">
        <v>0</v>
      </c>
      <c r="T295" s="154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5" t="s">
        <v>231</v>
      </c>
      <c r="AT295" s="155" t="s">
        <v>136</v>
      </c>
      <c r="AU295" s="155" t="s">
        <v>84</v>
      </c>
      <c r="AY295" s="17" t="s">
        <v>134</v>
      </c>
      <c r="BE295" s="156">
        <f>IF(N295="základní",J295,0)</f>
        <v>0</v>
      </c>
      <c r="BF295" s="156">
        <f>IF(N295="snížená",J295,0)</f>
        <v>0</v>
      </c>
      <c r="BG295" s="156">
        <f>IF(N295="zákl. přenesená",J295,0)</f>
        <v>0</v>
      </c>
      <c r="BH295" s="156">
        <f>IF(N295="sníž. přenesená",J295,0)</f>
        <v>0</v>
      </c>
      <c r="BI295" s="156">
        <f>IF(N295="nulová",J295,0)</f>
        <v>0</v>
      </c>
      <c r="BJ295" s="17" t="s">
        <v>80</v>
      </c>
      <c r="BK295" s="156">
        <f>ROUND(I295*H295,2)</f>
        <v>0</v>
      </c>
      <c r="BL295" s="17" t="s">
        <v>231</v>
      </c>
      <c r="BM295" s="155" t="s">
        <v>434</v>
      </c>
    </row>
    <row r="296" spans="1:65" s="12" customFormat="1" ht="22.75" customHeight="1">
      <c r="B296" s="130"/>
      <c r="D296" s="131" t="s">
        <v>74</v>
      </c>
      <c r="E296" s="141" t="s">
        <v>435</v>
      </c>
      <c r="F296" s="141" t="s">
        <v>436</v>
      </c>
      <c r="I296" s="133"/>
      <c r="J296" s="142">
        <f>BK296</f>
        <v>0</v>
      </c>
      <c r="L296" s="130"/>
      <c r="M296" s="135"/>
      <c r="N296" s="136"/>
      <c r="O296" s="136"/>
      <c r="P296" s="137">
        <f>SUM(P297:P299)</f>
        <v>0</v>
      </c>
      <c r="Q296" s="136"/>
      <c r="R296" s="137">
        <f>SUM(R297:R299)</f>
        <v>0</v>
      </c>
      <c r="S296" s="136"/>
      <c r="T296" s="138">
        <f>SUM(T297:T299)</f>
        <v>0</v>
      </c>
      <c r="AR296" s="131" t="s">
        <v>84</v>
      </c>
      <c r="AT296" s="139" t="s">
        <v>74</v>
      </c>
      <c r="AU296" s="139" t="s">
        <v>80</v>
      </c>
      <c r="AY296" s="131" t="s">
        <v>134</v>
      </c>
      <c r="BK296" s="140">
        <f>SUM(BK297:BK299)</f>
        <v>0</v>
      </c>
    </row>
    <row r="297" spans="1:65" s="2" customFormat="1" ht="37.75" customHeight="1">
      <c r="A297" s="32"/>
      <c r="B297" s="143"/>
      <c r="C297" s="144" t="s">
        <v>437</v>
      </c>
      <c r="D297" s="144" t="s">
        <v>136</v>
      </c>
      <c r="E297" s="145" t="s">
        <v>438</v>
      </c>
      <c r="F297" s="146" t="s">
        <v>439</v>
      </c>
      <c r="G297" s="147" t="s">
        <v>339</v>
      </c>
      <c r="H297" s="148">
        <v>1</v>
      </c>
      <c r="I297" s="149"/>
      <c r="J297" s="150">
        <f>ROUND(I297*H297,2)</f>
        <v>0</v>
      </c>
      <c r="K297" s="146" t="s">
        <v>1</v>
      </c>
      <c r="L297" s="33"/>
      <c r="M297" s="151" t="s">
        <v>1</v>
      </c>
      <c r="N297" s="152" t="s">
        <v>40</v>
      </c>
      <c r="O297" s="58"/>
      <c r="P297" s="153">
        <f>O297*H297</f>
        <v>0</v>
      </c>
      <c r="Q297" s="153">
        <v>0</v>
      </c>
      <c r="R297" s="153">
        <f>Q297*H297</f>
        <v>0</v>
      </c>
      <c r="S297" s="153">
        <v>0</v>
      </c>
      <c r="T297" s="154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5" t="s">
        <v>231</v>
      </c>
      <c r="AT297" s="155" t="s">
        <v>136</v>
      </c>
      <c r="AU297" s="155" t="s">
        <v>84</v>
      </c>
      <c r="AY297" s="17" t="s">
        <v>134</v>
      </c>
      <c r="BE297" s="156">
        <f>IF(N297="základní",J297,0)</f>
        <v>0</v>
      </c>
      <c r="BF297" s="156">
        <f>IF(N297="snížená",J297,0)</f>
        <v>0</v>
      </c>
      <c r="BG297" s="156">
        <f>IF(N297="zákl. přenesená",J297,0)</f>
        <v>0</v>
      </c>
      <c r="BH297" s="156">
        <f>IF(N297="sníž. přenesená",J297,0)</f>
        <v>0</v>
      </c>
      <c r="BI297" s="156">
        <f>IF(N297="nulová",J297,0)</f>
        <v>0</v>
      </c>
      <c r="BJ297" s="17" t="s">
        <v>80</v>
      </c>
      <c r="BK297" s="156">
        <f>ROUND(I297*H297,2)</f>
        <v>0</v>
      </c>
      <c r="BL297" s="17" t="s">
        <v>231</v>
      </c>
      <c r="BM297" s="155" t="s">
        <v>440</v>
      </c>
    </row>
    <row r="298" spans="1:65" s="2" customFormat="1" ht="37.75" customHeight="1">
      <c r="A298" s="32"/>
      <c r="B298" s="143"/>
      <c r="C298" s="144" t="s">
        <v>441</v>
      </c>
      <c r="D298" s="144" t="s">
        <v>136</v>
      </c>
      <c r="E298" s="145" t="s">
        <v>442</v>
      </c>
      <c r="F298" s="146" t="s">
        <v>443</v>
      </c>
      <c r="G298" s="147" t="s">
        <v>339</v>
      </c>
      <c r="H298" s="148">
        <v>9</v>
      </c>
      <c r="I298" s="149"/>
      <c r="J298" s="150">
        <f>ROUND(I298*H298,2)</f>
        <v>0</v>
      </c>
      <c r="K298" s="146" t="s">
        <v>1</v>
      </c>
      <c r="L298" s="33"/>
      <c r="M298" s="151" t="s">
        <v>1</v>
      </c>
      <c r="N298" s="152" t="s">
        <v>40</v>
      </c>
      <c r="O298" s="58"/>
      <c r="P298" s="153">
        <f>O298*H298</f>
        <v>0</v>
      </c>
      <c r="Q298" s="153">
        <v>0</v>
      </c>
      <c r="R298" s="153">
        <f>Q298*H298</f>
        <v>0</v>
      </c>
      <c r="S298" s="153">
        <v>0</v>
      </c>
      <c r="T298" s="154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5" t="s">
        <v>231</v>
      </c>
      <c r="AT298" s="155" t="s">
        <v>136</v>
      </c>
      <c r="AU298" s="155" t="s">
        <v>84</v>
      </c>
      <c r="AY298" s="17" t="s">
        <v>134</v>
      </c>
      <c r="BE298" s="156">
        <f>IF(N298="základní",J298,0)</f>
        <v>0</v>
      </c>
      <c r="BF298" s="156">
        <f>IF(N298="snížená",J298,0)</f>
        <v>0</v>
      </c>
      <c r="BG298" s="156">
        <f>IF(N298="zákl. přenesená",J298,0)</f>
        <v>0</v>
      </c>
      <c r="BH298" s="156">
        <f>IF(N298="sníž. přenesená",J298,0)</f>
        <v>0</v>
      </c>
      <c r="BI298" s="156">
        <f>IF(N298="nulová",J298,0)</f>
        <v>0</v>
      </c>
      <c r="BJ298" s="17" t="s">
        <v>80</v>
      </c>
      <c r="BK298" s="156">
        <f>ROUND(I298*H298,2)</f>
        <v>0</v>
      </c>
      <c r="BL298" s="17" t="s">
        <v>231</v>
      </c>
      <c r="BM298" s="155" t="s">
        <v>444</v>
      </c>
    </row>
    <row r="299" spans="1:65" s="2" customFormat="1" ht="24.15" customHeight="1">
      <c r="A299" s="32"/>
      <c r="B299" s="143"/>
      <c r="C299" s="144" t="s">
        <v>445</v>
      </c>
      <c r="D299" s="144" t="s">
        <v>136</v>
      </c>
      <c r="E299" s="145" t="s">
        <v>446</v>
      </c>
      <c r="F299" s="146" t="s">
        <v>447</v>
      </c>
      <c r="G299" s="147" t="s">
        <v>198</v>
      </c>
      <c r="H299" s="148">
        <v>0.1</v>
      </c>
      <c r="I299" s="149"/>
      <c r="J299" s="150">
        <f>ROUND(I299*H299,2)</f>
        <v>0</v>
      </c>
      <c r="K299" s="146" t="s">
        <v>140</v>
      </c>
      <c r="L299" s="33"/>
      <c r="M299" s="151" t="s">
        <v>1</v>
      </c>
      <c r="N299" s="152" t="s">
        <v>40</v>
      </c>
      <c r="O299" s="58"/>
      <c r="P299" s="153">
        <f>O299*H299</f>
        <v>0</v>
      </c>
      <c r="Q299" s="153">
        <v>0</v>
      </c>
      <c r="R299" s="153">
        <f>Q299*H299</f>
        <v>0</v>
      </c>
      <c r="S299" s="153">
        <v>0</v>
      </c>
      <c r="T299" s="154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5" t="s">
        <v>231</v>
      </c>
      <c r="AT299" s="155" t="s">
        <v>136</v>
      </c>
      <c r="AU299" s="155" t="s">
        <v>84</v>
      </c>
      <c r="AY299" s="17" t="s">
        <v>134</v>
      </c>
      <c r="BE299" s="156">
        <f>IF(N299="základní",J299,0)</f>
        <v>0</v>
      </c>
      <c r="BF299" s="156">
        <f>IF(N299="snížená",J299,0)</f>
        <v>0</v>
      </c>
      <c r="BG299" s="156">
        <f>IF(N299="zákl. přenesená",J299,0)</f>
        <v>0</v>
      </c>
      <c r="BH299" s="156">
        <f>IF(N299="sníž. přenesená",J299,0)</f>
        <v>0</v>
      </c>
      <c r="BI299" s="156">
        <f>IF(N299="nulová",J299,0)</f>
        <v>0</v>
      </c>
      <c r="BJ299" s="17" t="s">
        <v>80</v>
      </c>
      <c r="BK299" s="156">
        <f>ROUND(I299*H299,2)</f>
        <v>0</v>
      </c>
      <c r="BL299" s="17" t="s">
        <v>231</v>
      </c>
      <c r="BM299" s="155" t="s">
        <v>448</v>
      </c>
    </row>
    <row r="300" spans="1:65" s="12" customFormat="1" ht="22.75" customHeight="1">
      <c r="B300" s="130"/>
      <c r="D300" s="131" t="s">
        <v>74</v>
      </c>
      <c r="E300" s="141" t="s">
        <v>449</v>
      </c>
      <c r="F300" s="141" t="s">
        <v>450</v>
      </c>
      <c r="I300" s="133"/>
      <c r="J300" s="142">
        <f>BK300</f>
        <v>0</v>
      </c>
      <c r="L300" s="130"/>
      <c r="M300" s="135"/>
      <c r="N300" s="136"/>
      <c r="O300" s="136"/>
      <c r="P300" s="137">
        <f>SUM(P301:P316)</f>
        <v>0</v>
      </c>
      <c r="Q300" s="136"/>
      <c r="R300" s="137">
        <f>SUM(R301:R316)</f>
        <v>1.4437929</v>
      </c>
      <c r="S300" s="136"/>
      <c r="T300" s="138">
        <f>SUM(T301:T316)</f>
        <v>0</v>
      </c>
      <c r="AR300" s="131" t="s">
        <v>84</v>
      </c>
      <c r="AT300" s="139" t="s">
        <v>74</v>
      </c>
      <c r="AU300" s="139" t="s">
        <v>80</v>
      </c>
      <c r="AY300" s="131" t="s">
        <v>134</v>
      </c>
      <c r="BK300" s="140">
        <f>SUM(BK301:BK316)</f>
        <v>0</v>
      </c>
    </row>
    <row r="301" spans="1:65" s="2" customFormat="1" ht="16.5" customHeight="1">
      <c r="A301" s="32"/>
      <c r="B301" s="143"/>
      <c r="C301" s="144" t="s">
        <v>451</v>
      </c>
      <c r="D301" s="144" t="s">
        <v>136</v>
      </c>
      <c r="E301" s="145" t="s">
        <v>452</v>
      </c>
      <c r="F301" s="146" t="s">
        <v>453</v>
      </c>
      <c r="G301" s="147" t="s">
        <v>139</v>
      </c>
      <c r="H301" s="148">
        <v>54.48</v>
      </c>
      <c r="I301" s="149"/>
      <c r="J301" s="150">
        <f>ROUND(I301*H301,2)</f>
        <v>0</v>
      </c>
      <c r="K301" s="146" t="s">
        <v>140</v>
      </c>
      <c r="L301" s="33"/>
      <c r="M301" s="151" t="s">
        <v>1</v>
      </c>
      <c r="N301" s="152" t="s">
        <v>40</v>
      </c>
      <c r="O301" s="58"/>
      <c r="P301" s="153">
        <f>O301*H301</f>
        <v>0</v>
      </c>
      <c r="Q301" s="153">
        <v>2.9999999999999997E-4</v>
      </c>
      <c r="R301" s="153">
        <f>Q301*H301</f>
        <v>1.6343999999999997E-2</v>
      </c>
      <c r="S301" s="153">
        <v>0</v>
      </c>
      <c r="T301" s="154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5" t="s">
        <v>231</v>
      </c>
      <c r="AT301" s="155" t="s">
        <v>136</v>
      </c>
      <c r="AU301" s="155" t="s">
        <v>84</v>
      </c>
      <c r="AY301" s="17" t="s">
        <v>134</v>
      </c>
      <c r="BE301" s="156">
        <f>IF(N301="základní",J301,0)</f>
        <v>0</v>
      </c>
      <c r="BF301" s="156">
        <f>IF(N301="snížená",J301,0)</f>
        <v>0</v>
      </c>
      <c r="BG301" s="156">
        <f>IF(N301="zákl. přenesená",J301,0)</f>
        <v>0</v>
      </c>
      <c r="BH301" s="156">
        <f>IF(N301="sníž. přenesená",J301,0)</f>
        <v>0</v>
      </c>
      <c r="BI301" s="156">
        <f>IF(N301="nulová",J301,0)</f>
        <v>0</v>
      </c>
      <c r="BJ301" s="17" t="s">
        <v>80</v>
      </c>
      <c r="BK301" s="156">
        <f>ROUND(I301*H301,2)</f>
        <v>0</v>
      </c>
      <c r="BL301" s="17" t="s">
        <v>231</v>
      </c>
      <c r="BM301" s="155" t="s">
        <v>454</v>
      </c>
    </row>
    <row r="302" spans="1:65" s="2" customFormat="1" ht="24.15" customHeight="1">
      <c r="A302" s="32"/>
      <c r="B302" s="143"/>
      <c r="C302" s="144" t="s">
        <v>455</v>
      </c>
      <c r="D302" s="144" t="s">
        <v>136</v>
      </c>
      <c r="E302" s="145" t="s">
        <v>456</v>
      </c>
      <c r="F302" s="146" t="s">
        <v>457</v>
      </c>
      <c r="G302" s="147" t="s">
        <v>139</v>
      </c>
      <c r="H302" s="148">
        <v>54.48</v>
      </c>
      <c r="I302" s="149"/>
      <c r="J302" s="150">
        <f>ROUND(I302*H302,2)</f>
        <v>0</v>
      </c>
      <c r="K302" s="146" t="s">
        <v>140</v>
      </c>
      <c r="L302" s="33"/>
      <c r="M302" s="151" t="s">
        <v>1</v>
      </c>
      <c r="N302" s="152" t="s">
        <v>40</v>
      </c>
      <c r="O302" s="58"/>
      <c r="P302" s="153">
        <f>O302*H302</f>
        <v>0</v>
      </c>
      <c r="Q302" s="153">
        <v>6.3E-3</v>
      </c>
      <c r="R302" s="153">
        <f>Q302*H302</f>
        <v>0.34322399999999997</v>
      </c>
      <c r="S302" s="153">
        <v>0</v>
      </c>
      <c r="T302" s="154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5" t="s">
        <v>231</v>
      </c>
      <c r="AT302" s="155" t="s">
        <v>136</v>
      </c>
      <c r="AU302" s="155" t="s">
        <v>84</v>
      </c>
      <c r="AY302" s="17" t="s">
        <v>134</v>
      </c>
      <c r="BE302" s="156">
        <f>IF(N302="základní",J302,0)</f>
        <v>0</v>
      </c>
      <c r="BF302" s="156">
        <f>IF(N302="snížená",J302,0)</f>
        <v>0</v>
      </c>
      <c r="BG302" s="156">
        <f>IF(N302="zákl. přenesená",J302,0)</f>
        <v>0</v>
      </c>
      <c r="BH302" s="156">
        <f>IF(N302="sníž. přenesená",J302,0)</f>
        <v>0</v>
      </c>
      <c r="BI302" s="156">
        <f>IF(N302="nulová",J302,0)</f>
        <v>0</v>
      </c>
      <c r="BJ302" s="17" t="s">
        <v>80</v>
      </c>
      <c r="BK302" s="156">
        <f>ROUND(I302*H302,2)</f>
        <v>0</v>
      </c>
      <c r="BL302" s="17" t="s">
        <v>231</v>
      </c>
      <c r="BM302" s="155" t="s">
        <v>458</v>
      </c>
    </row>
    <row r="303" spans="1:65" s="13" customFormat="1" ht="10">
      <c r="B303" s="157"/>
      <c r="D303" s="158" t="s">
        <v>142</v>
      </c>
      <c r="E303" s="159" t="s">
        <v>1</v>
      </c>
      <c r="F303" s="160" t="s">
        <v>143</v>
      </c>
      <c r="H303" s="159" t="s">
        <v>1</v>
      </c>
      <c r="I303" s="161"/>
      <c r="L303" s="157"/>
      <c r="M303" s="162"/>
      <c r="N303" s="163"/>
      <c r="O303" s="163"/>
      <c r="P303" s="163"/>
      <c r="Q303" s="163"/>
      <c r="R303" s="163"/>
      <c r="S303" s="163"/>
      <c r="T303" s="164"/>
      <c r="AT303" s="159" t="s">
        <v>142</v>
      </c>
      <c r="AU303" s="159" t="s">
        <v>84</v>
      </c>
      <c r="AV303" s="13" t="s">
        <v>80</v>
      </c>
      <c r="AW303" s="13" t="s">
        <v>31</v>
      </c>
      <c r="AX303" s="13" t="s">
        <v>75</v>
      </c>
      <c r="AY303" s="159" t="s">
        <v>134</v>
      </c>
    </row>
    <row r="304" spans="1:65" s="14" customFormat="1" ht="10">
      <c r="B304" s="165"/>
      <c r="D304" s="158" t="s">
        <v>142</v>
      </c>
      <c r="E304" s="166" t="s">
        <v>1</v>
      </c>
      <c r="F304" s="167" t="s">
        <v>242</v>
      </c>
      <c r="H304" s="168">
        <v>16.579999999999998</v>
      </c>
      <c r="I304" s="169"/>
      <c r="L304" s="165"/>
      <c r="M304" s="170"/>
      <c r="N304" s="171"/>
      <c r="O304" s="171"/>
      <c r="P304" s="171"/>
      <c r="Q304" s="171"/>
      <c r="R304" s="171"/>
      <c r="S304" s="171"/>
      <c r="T304" s="172"/>
      <c r="AT304" s="166" t="s">
        <v>142</v>
      </c>
      <c r="AU304" s="166" t="s">
        <v>84</v>
      </c>
      <c r="AV304" s="14" t="s">
        <v>84</v>
      </c>
      <c r="AW304" s="14" t="s">
        <v>31</v>
      </c>
      <c r="AX304" s="14" t="s">
        <v>75</v>
      </c>
      <c r="AY304" s="166" t="s">
        <v>134</v>
      </c>
    </row>
    <row r="305" spans="1:65" s="14" customFormat="1" ht="10">
      <c r="B305" s="165"/>
      <c r="D305" s="158" t="s">
        <v>142</v>
      </c>
      <c r="E305" s="166" t="s">
        <v>1</v>
      </c>
      <c r="F305" s="167" t="s">
        <v>221</v>
      </c>
      <c r="H305" s="168">
        <v>37.9</v>
      </c>
      <c r="I305" s="169"/>
      <c r="L305" s="165"/>
      <c r="M305" s="170"/>
      <c r="N305" s="171"/>
      <c r="O305" s="171"/>
      <c r="P305" s="171"/>
      <c r="Q305" s="171"/>
      <c r="R305" s="171"/>
      <c r="S305" s="171"/>
      <c r="T305" s="172"/>
      <c r="AT305" s="166" t="s">
        <v>142</v>
      </c>
      <c r="AU305" s="166" t="s">
        <v>84</v>
      </c>
      <c r="AV305" s="14" t="s">
        <v>84</v>
      </c>
      <c r="AW305" s="14" t="s">
        <v>31</v>
      </c>
      <c r="AX305" s="14" t="s">
        <v>75</v>
      </c>
      <c r="AY305" s="166" t="s">
        <v>134</v>
      </c>
    </row>
    <row r="306" spans="1:65" s="15" customFormat="1" ht="10">
      <c r="B306" s="173"/>
      <c r="D306" s="158" t="s">
        <v>142</v>
      </c>
      <c r="E306" s="174" t="s">
        <v>1</v>
      </c>
      <c r="F306" s="175" t="s">
        <v>158</v>
      </c>
      <c r="H306" s="176">
        <v>54.48</v>
      </c>
      <c r="I306" s="177"/>
      <c r="L306" s="173"/>
      <c r="M306" s="178"/>
      <c r="N306" s="179"/>
      <c r="O306" s="179"/>
      <c r="P306" s="179"/>
      <c r="Q306" s="179"/>
      <c r="R306" s="179"/>
      <c r="S306" s="179"/>
      <c r="T306" s="180"/>
      <c r="AT306" s="174" t="s">
        <v>142</v>
      </c>
      <c r="AU306" s="174" t="s">
        <v>84</v>
      </c>
      <c r="AV306" s="15" t="s">
        <v>90</v>
      </c>
      <c r="AW306" s="15" t="s">
        <v>31</v>
      </c>
      <c r="AX306" s="15" t="s">
        <v>80</v>
      </c>
      <c r="AY306" s="174" t="s">
        <v>134</v>
      </c>
    </row>
    <row r="307" spans="1:65" s="2" customFormat="1" ht="24.15" customHeight="1">
      <c r="A307" s="32"/>
      <c r="B307" s="143"/>
      <c r="C307" s="181" t="s">
        <v>459</v>
      </c>
      <c r="D307" s="181" t="s">
        <v>295</v>
      </c>
      <c r="E307" s="182" t="s">
        <v>460</v>
      </c>
      <c r="F307" s="183" t="s">
        <v>461</v>
      </c>
      <c r="G307" s="184" t="s">
        <v>139</v>
      </c>
      <c r="H307" s="185">
        <v>59.927999999999997</v>
      </c>
      <c r="I307" s="186"/>
      <c r="J307" s="187">
        <f>ROUND(I307*H307,2)</f>
        <v>0</v>
      </c>
      <c r="K307" s="183" t="s">
        <v>140</v>
      </c>
      <c r="L307" s="188"/>
      <c r="M307" s="189" t="s">
        <v>1</v>
      </c>
      <c r="N307" s="190" t="s">
        <v>40</v>
      </c>
      <c r="O307" s="58"/>
      <c r="P307" s="153">
        <f>O307*H307</f>
        <v>0</v>
      </c>
      <c r="Q307" s="153">
        <v>1.7999999999999999E-2</v>
      </c>
      <c r="R307" s="153">
        <f>Q307*H307</f>
        <v>1.0787039999999999</v>
      </c>
      <c r="S307" s="153">
        <v>0</v>
      </c>
      <c r="T307" s="154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5" t="s">
        <v>298</v>
      </c>
      <c r="AT307" s="155" t="s">
        <v>295</v>
      </c>
      <c r="AU307" s="155" t="s">
        <v>84</v>
      </c>
      <c r="AY307" s="17" t="s">
        <v>134</v>
      </c>
      <c r="BE307" s="156">
        <f>IF(N307="základní",J307,0)</f>
        <v>0</v>
      </c>
      <c r="BF307" s="156">
        <f>IF(N307="snížená",J307,0)</f>
        <v>0</v>
      </c>
      <c r="BG307" s="156">
        <f>IF(N307="zákl. přenesená",J307,0)</f>
        <v>0</v>
      </c>
      <c r="BH307" s="156">
        <f>IF(N307="sníž. přenesená",J307,0)</f>
        <v>0</v>
      </c>
      <c r="BI307" s="156">
        <f>IF(N307="nulová",J307,0)</f>
        <v>0</v>
      </c>
      <c r="BJ307" s="17" t="s">
        <v>80</v>
      </c>
      <c r="BK307" s="156">
        <f>ROUND(I307*H307,2)</f>
        <v>0</v>
      </c>
      <c r="BL307" s="17" t="s">
        <v>231</v>
      </c>
      <c r="BM307" s="155" t="s">
        <v>462</v>
      </c>
    </row>
    <row r="308" spans="1:65" s="14" customFormat="1" ht="10">
      <c r="B308" s="165"/>
      <c r="D308" s="158" t="s">
        <v>142</v>
      </c>
      <c r="F308" s="167" t="s">
        <v>463</v>
      </c>
      <c r="H308" s="168">
        <v>59.927999999999997</v>
      </c>
      <c r="I308" s="169"/>
      <c r="L308" s="165"/>
      <c r="M308" s="170"/>
      <c r="N308" s="171"/>
      <c r="O308" s="171"/>
      <c r="P308" s="171"/>
      <c r="Q308" s="171"/>
      <c r="R308" s="171"/>
      <c r="S308" s="171"/>
      <c r="T308" s="172"/>
      <c r="AT308" s="166" t="s">
        <v>142</v>
      </c>
      <c r="AU308" s="166" t="s">
        <v>84</v>
      </c>
      <c r="AV308" s="14" t="s">
        <v>84</v>
      </c>
      <c r="AW308" s="14" t="s">
        <v>3</v>
      </c>
      <c r="AX308" s="14" t="s">
        <v>80</v>
      </c>
      <c r="AY308" s="166" t="s">
        <v>134</v>
      </c>
    </row>
    <row r="309" spans="1:65" s="2" customFormat="1" ht="16.5" customHeight="1">
      <c r="A309" s="32"/>
      <c r="B309" s="143"/>
      <c r="C309" s="144" t="s">
        <v>464</v>
      </c>
      <c r="D309" s="144" t="s">
        <v>136</v>
      </c>
      <c r="E309" s="145" t="s">
        <v>465</v>
      </c>
      <c r="F309" s="146" t="s">
        <v>466</v>
      </c>
      <c r="G309" s="147" t="s">
        <v>205</v>
      </c>
      <c r="H309" s="148">
        <v>93.23</v>
      </c>
      <c r="I309" s="149"/>
      <c r="J309" s="150">
        <f>ROUND(I309*H309,2)</f>
        <v>0</v>
      </c>
      <c r="K309" s="146" t="s">
        <v>140</v>
      </c>
      <c r="L309" s="33"/>
      <c r="M309" s="151" t="s">
        <v>1</v>
      </c>
      <c r="N309" s="152" t="s">
        <v>40</v>
      </c>
      <c r="O309" s="58"/>
      <c r="P309" s="153">
        <f>O309*H309</f>
        <v>0</v>
      </c>
      <c r="Q309" s="153">
        <v>3.0000000000000001E-5</v>
      </c>
      <c r="R309" s="153">
        <f>Q309*H309</f>
        <v>2.7969000000000002E-3</v>
      </c>
      <c r="S309" s="153">
        <v>0</v>
      </c>
      <c r="T309" s="154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5" t="s">
        <v>231</v>
      </c>
      <c r="AT309" s="155" t="s">
        <v>136</v>
      </c>
      <c r="AU309" s="155" t="s">
        <v>84</v>
      </c>
      <c r="AY309" s="17" t="s">
        <v>134</v>
      </c>
      <c r="BE309" s="156">
        <f>IF(N309="základní",J309,0)</f>
        <v>0</v>
      </c>
      <c r="BF309" s="156">
        <f>IF(N309="snížená",J309,0)</f>
        <v>0</v>
      </c>
      <c r="BG309" s="156">
        <f>IF(N309="zákl. přenesená",J309,0)</f>
        <v>0</v>
      </c>
      <c r="BH309" s="156">
        <f>IF(N309="sníž. přenesená",J309,0)</f>
        <v>0</v>
      </c>
      <c r="BI309" s="156">
        <f>IF(N309="nulová",J309,0)</f>
        <v>0</v>
      </c>
      <c r="BJ309" s="17" t="s">
        <v>80</v>
      </c>
      <c r="BK309" s="156">
        <f>ROUND(I309*H309,2)</f>
        <v>0</v>
      </c>
      <c r="BL309" s="17" t="s">
        <v>231</v>
      </c>
      <c r="BM309" s="155" t="s">
        <v>467</v>
      </c>
    </row>
    <row r="310" spans="1:65" s="13" customFormat="1" ht="10">
      <c r="B310" s="157"/>
      <c r="D310" s="158" t="s">
        <v>142</v>
      </c>
      <c r="E310" s="159" t="s">
        <v>1</v>
      </c>
      <c r="F310" s="160" t="s">
        <v>207</v>
      </c>
      <c r="H310" s="159" t="s">
        <v>1</v>
      </c>
      <c r="I310" s="161"/>
      <c r="L310" s="157"/>
      <c r="M310" s="162"/>
      <c r="N310" s="163"/>
      <c r="O310" s="163"/>
      <c r="P310" s="163"/>
      <c r="Q310" s="163"/>
      <c r="R310" s="163"/>
      <c r="S310" s="163"/>
      <c r="T310" s="164"/>
      <c r="AT310" s="159" t="s">
        <v>142</v>
      </c>
      <c r="AU310" s="159" t="s">
        <v>84</v>
      </c>
      <c r="AV310" s="13" t="s">
        <v>80</v>
      </c>
      <c r="AW310" s="13" t="s">
        <v>31</v>
      </c>
      <c r="AX310" s="13" t="s">
        <v>75</v>
      </c>
      <c r="AY310" s="159" t="s">
        <v>134</v>
      </c>
    </row>
    <row r="311" spans="1:65" s="14" customFormat="1" ht="10">
      <c r="B311" s="165"/>
      <c r="D311" s="158" t="s">
        <v>142</v>
      </c>
      <c r="E311" s="166" t="s">
        <v>1</v>
      </c>
      <c r="F311" s="167" t="s">
        <v>468</v>
      </c>
      <c r="H311" s="168">
        <v>25.4</v>
      </c>
      <c r="I311" s="169"/>
      <c r="L311" s="165"/>
      <c r="M311" s="170"/>
      <c r="N311" s="171"/>
      <c r="O311" s="171"/>
      <c r="P311" s="171"/>
      <c r="Q311" s="171"/>
      <c r="R311" s="171"/>
      <c r="S311" s="171"/>
      <c r="T311" s="172"/>
      <c r="AT311" s="166" t="s">
        <v>142</v>
      </c>
      <c r="AU311" s="166" t="s">
        <v>84</v>
      </c>
      <c r="AV311" s="14" t="s">
        <v>84</v>
      </c>
      <c r="AW311" s="14" t="s">
        <v>31</v>
      </c>
      <c r="AX311" s="14" t="s">
        <v>75</v>
      </c>
      <c r="AY311" s="166" t="s">
        <v>134</v>
      </c>
    </row>
    <row r="312" spans="1:65" s="14" customFormat="1" ht="20">
      <c r="B312" s="165"/>
      <c r="D312" s="158" t="s">
        <v>142</v>
      </c>
      <c r="E312" s="166" t="s">
        <v>1</v>
      </c>
      <c r="F312" s="167" t="s">
        <v>469</v>
      </c>
      <c r="H312" s="168">
        <v>45.1</v>
      </c>
      <c r="I312" s="169"/>
      <c r="L312" s="165"/>
      <c r="M312" s="170"/>
      <c r="N312" s="171"/>
      <c r="O312" s="171"/>
      <c r="P312" s="171"/>
      <c r="Q312" s="171"/>
      <c r="R312" s="171"/>
      <c r="S312" s="171"/>
      <c r="T312" s="172"/>
      <c r="AT312" s="166" t="s">
        <v>142</v>
      </c>
      <c r="AU312" s="166" t="s">
        <v>84</v>
      </c>
      <c r="AV312" s="14" t="s">
        <v>84</v>
      </c>
      <c r="AW312" s="14" t="s">
        <v>31</v>
      </c>
      <c r="AX312" s="14" t="s">
        <v>75</v>
      </c>
      <c r="AY312" s="166" t="s">
        <v>134</v>
      </c>
    </row>
    <row r="313" spans="1:65" s="14" customFormat="1" ht="20">
      <c r="B313" s="165"/>
      <c r="D313" s="158" t="s">
        <v>142</v>
      </c>
      <c r="E313" s="166" t="s">
        <v>1</v>
      </c>
      <c r="F313" s="167" t="s">
        <v>210</v>
      </c>
      <c r="H313" s="168">
        <v>22.73</v>
      </c>
      <c r="I313" s="169"/>
      <c r="L313" s="165"/>
      <c r="M313" s="170"/>
      <c r="N313" s="171"/>
      <c r="O313" s="171"/>
      <c r="P313" s="171"/>
      <c r="Q313" s="171"/>
      <c r="R313" s="171"/>
      <c r="S313" s="171"/>
      <c r="T313" s="172"/>
      <c r="AT313" s="166" t="s">
        <v>142</v>
      </c>
      <c r="AU313" s="166" t="s">
        <v>84</v>
      </c>
      <c r="AV313" s="14" t="s">
        <v>84</v>
      </c>
      <c r="AW313" s="14" t="s">
        <v>31</v>
      </c>
      <c r="AX313" s="14" t="s">
        <v>75</v>
      </c>
      <c r="AY313" s="166" t="s">
        <v>134</v>
      </c>
    </row>
    <row r="314" spans="1:65" s="15" customFormat="1" ht="10">
      <c r="B314" s="173"/>
      <c r="D314" s="158" t="s">
        <v>142</v>
      </c>
      <c r="E314" s="174" t="s">
        <v>1</v>
      </c>
      <c r="F314" s="175" t="s">
        <v>158</v>
      </c>
      <c r="H314" s="176">
        <v>93.23</v>
      </c>
      <c r="I314" s="177"/>
      <c r="L314" s="173"/>
      <c r="M314" s="178"/>
      <c r="N314" s="179"/>
      <c r="O314" s="179"/>
      <c r="P314" s="179"/>
      <c r="Q314" s="179"/>
      <c r="R314" s="179"/>
      <c r="S314" s="179"/>
      <c r="T314" s="180"/>
      <c r="AT314" s="174" t="s">
        <v>142</v>
      </c>
      <c r="AU314" s="174" t="s">
        <v>84</v>
      </c>
      <c r="AV314" s="15" t="s">
        <v>90</v>
      </c>
      <c r="AW314" s="15" t="s">
        <v>31</v>
      </c>
      <c r="AX314" s="15" t="s">
        <v>80</v>
      </c>
      <c r="AY314" s="174" t="s">
        <v>134</v>
      </c>
    </row>
    <row r="315" spans="1:65" s="2" customFormat="1" ht="24.15" customHeight="1">
      <c r="A315" s="32"/>
      <c r="B315" s="143"/>
      <c r="C315" s="144" t="s">
        <v>470</v>
      </c>
      <c r="D315" s="144" t="s">
        <v>136</v>
      </c>
      <c r="E315" s="145" t="s">
        <v>471</v>
      </c>
      <c r="F315" s="146" t="s">
        <v>472</v>
      </c>
      <c r="G315" s="147" t="s">
        <v>139</v>
      </c>
      <c r="H315" s="148">
        <v>54.48</v>
      </c>
      <c r="I315" s="149"/>
      <c r="J315" s="150">
        <f>ROUND(I315*H315,2)</f>
        <v>0</v>
      </c>
      <c r="K315" s="146" t="s">
        <v>140</v>
      </c>
      <c r="L315" s="33"/>
      <c r="M315" s="151" t="s">
        <v>1</v>
      </c>
      <c r="N315" s="152" t="s">
        <v>40</v>
      </c>
      <c r="O315" s="58"/>
      <c r="P315" s="153">
        <f>O315*H315</f>
        <v>0</v>
      </c>
      <c r="Q315" s="153">
        <v>5.0000000000000002E-5</v>
      </c>
      <c r="R315" s="153">
        <f>Q315*H315</f>
        <v>2.7239999999999999E-3</v>
      </c>
      <c r="S315" s="153">
        <v>0</v>
      </c>
      <c r="T315" s="154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5" t="s">
        <v>231</v>
      </c>
      <c r="AT315" s="155" t="s">
        <v>136</v>
      </c>
      <c r="AU315" s="155" t="s">
        <v>84</v>
      </c>
      <c r="AY315" s="17" t="s">
        <v>134</v>
      </c>
      <c r="BE315" s="156">
        <f>IF(N315="základní",J315,0)</f>
        <v>0</v>
      </c>
      <c r="BF315" s="156">
        <f>IF(N315="snížená",J315,0)</f>
        <v>0</v>
      </c>
      <c r="BG315" s="156">
        <f>IF(N315="zákl. přenesená",J315,0)</f>
        <v>0</v>
      </c>
      <c r="BH315" s="156">
        <f>IF(N315="sníž. přenesená",J315,0)</f>
        <v>0</v>
      </c>
      <c r="BI315" s="156">
        <f>IF(N315="nulová",J315,0)</f>
        <v>0</v>
      </c>
      <c r="BJ315" s="17" t="s">
        <v>80</v>
      </c>
      <c r="BK315" s="156">
        <f>ROUND(I315*H315,2)</f>
        <v>0</v>
      </c>
      <c r="BL315" s="17" t="s">
        <v>231</v>
      </c>
      <c r="BM315" s="155" t="s">
        <v>473</v>
      </c>
    </row>
    <row r="316" spans="1:65" s="2" customFormat="1" ht="24.15" customHeight="1">
      <c r="A316" s="32"/>
      <c r="B316" s="143"/>
      <c r="C316" s="144" t="s">
        <v>474</v>
      </c>
      <c r="D316" s="144" t="s">
        <v>136</v>
      </c>
      <c r="E316" s="145" t="s">
        <v>475</v>
      </c>
      <c r="F316" s="146" t="s">
        <v>476</v>
      </c>
      <c r="G316" s="147" t="s">
        <v>198</v>
      </c>
      <c r="H316" s="148">
        <v>1.444</v>
      </c>
      <c r="I316" s="149"/>
      <c r="J316" s="150">
        <f>ROUND(I316*H316,2)</f>
        <v>0</v>
      </c>
      <c r="K316" s="146" t="s">
        <v>140</v>
      </c>
      <c r="L316" s="33"/>
      <c r="M316" s="151" t="s">
        <v>1</v>
      </c>
      <c r="N316" s="152" t="s">
        <v>40</v>
      </c>
      <c r="O316" s="58"/>
      <c r="P316" s="153">
        <f>O316*H316</f>
        <v>0</v>
      </c>
      <c r="Q316" s="153">
        <v>0</v>
      </c>
      <c r="R316" s="153">
        <f>Q316*H316</f>
        <v>0</v>
      </c>
      <c r="S316" s="153">
        <v>0</v>
      </c>
      <c r="T316" s="154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5" t="s">
        <v>231</v>
      </c>
      <c r="AT316" s="155" t="s">
        <v>136</v>
      </c>
      <c r="AU316" s="155" t="s">
        <v>84</v>
      </c>
      <c r="AY316" s="17" t="s">
        <v>134</v>
      </c>
      <c r="BE316" s="156">
        <f>IF(N316="základní",J316,0)</f>
        <v>0</v>
      </c>
      <c r="BF316" s="156">
        <f>IF(N316="snížená",J316,0)</f>
        <v>0</v>
      </c>
      <c r="BG316" s="156">
        <f>IF(N316="zákl. přenesená",J316,0)</f>
        <v>0</v>
      </c>
      <c r="BH316" s="156">
        <f>IF(N316="sníž. přenesená",J316,0)</f>
        <v>0</v>
      </c>
      <c r="BI316" s="156">
        <f>IF(N316="nulová",J316,0)</f>
        <v>0</v>
      </c>
      <c r="BJ316" s="17" t="s">
        <v>80</v>
      </c>
      <c r="BK316" s="156">
        <f>ROUND(I316*H316,2)</f>
        <v>0</v>
      </c>
      <c r="BL316" s="17" t="s">
        <v>231</v>
      </c>
      <c r="BM316" s="155" t="s">
        <v>477</v>
      </c>
    </row>
    <row r="317" spans="1:65" s="12" customFormat="1" ht="22.75" customHeight="1">
      <c r="B317" s="130"/>
      <c r="D317" s="131" t="s">
        <v>74</v>
      </c>
      <c r="E317" s="141" t="s">
        <v>478</v>
      </c>
      <c r="F317" s="141" t="s">
        <v>479</v>
      </c>
      <c r="I317" s="133"/>
      <c r="J317" s="142">
        <f>BK317</f>
        <v>0</v>
      </c>
      <c r="L317" s="130"/>
      <c r="M317" s="135"/>
      <c r="N317" s="136"/>
      <c r="O317" s="136"/>
      <c r="P317" s="137">
        <f>SUM(P318:P338)</f>
        <v>0</v>
      </c>
      <c r="Q317" s="136"/>
      <c r="R317" s="137">
        <f>SUM(R318:R338)</f>
        <v>1.42188435</v>
      </c>
      <c r="S317" s="136"/>
      <c r="T317" s="138">
        <f>SUM(T318:T338)</f>
        <v>0</v>
      </c>
      <c r="AR317" s="131" t="s">
        <v>84</v>
      </c>
      <c r="AT317" s="139" t="s">
        <v>74</v>
      </c>
      <c r="AU317" s="139" t="s">
        <v>80</v>
      </c>
      <c r="AY317" s="131" t="s">
        <v>134</v>
      </c>
      <c r="BK317" s="140">
        <f>SUM(BK318:BK338)</f>
        <v>0</v>
      </c>
    </row>
    <row r="318" spans="1:65" s="2" customFormat="1" ht="16.5" customHeight="1">
      <c r="A318" s="32"/>
      <c r="B318" s="143"/>
      <c r="C318" s="144" t="s">
        <v>480</v>
      </c>
      <c r="D318" s="144" t="s">
        <v>136</v>
      </c>
      <c r="E318" s="145" t="s">
        <v>481</v>
      </c>
      <c r="F318" s="146" t="s">
        <v>482</v>
      </c>
      <c r="G318" s="147" t="s">
        <v>139</v>
      </c>
      <c r="H318" s="148">
        <v>71.793000000000006</v>
      </c>
      <c r="I318" s="149"/>
      <c r="J318" s="150">
        <f>ROUND(I318*H318,2)</f>
        <v>0</v>
      </c>
      <c r="K318" s="146" t="s">
        <v>140</v>
      </c>
      <c r="L318" s="33"/>
      <c r="M318" s="151" t="s">
        <v>1</v>
      </c>
      <c r="N318" s="152" t="s">
        <v>40</v>
      </c>
      <c r="O318" s="58"/>
      <c r="P318" s="153">
        <f>O318*H318</f>
        <v>0</v>
      </c>
      <c r="Q318" s="153">
        <v>2.9999999999999997E-4</v>
      </c>
      <c r="R318" s="153">
        <f>Q318*H318</f>
        <v>2.1537899999999999E-2</v>
      </c>
      <c r="S318" s="153">
        <v>0</v>
      </c>
      <c r="T318" s="154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5" t="s">
        <v>231</v>
      </c>
      <c r="AT318" s="155" t="s">
        <v>136</v>
      </c>
      <c r="AU318" s="155" t="s">
        <v>84</v>
      </c>
      <c r="AY318" s="17" t="s">
        <v>134</v>
      </c>
      <c r="BE318" s="156">
        <f>IF(N318="základní",J318,0)</f>
        <v>0</v>
      </c>
      <c r="BF318" s="156">
        <f>IF(N318="snížená",J318,0)</f>
        <v>0</v>
      </c>
      <c r="BG318" s="156">
        <f>IF(N318="zákl. přenesená",J318,0)</f>
        <v>0</v>
      </c>
      <c r="BH318" s="156">
        <f>IF(N318="sníž. přenesená",J318,0)</f>
        <v>0</v>
      </c>
      <c r="BI318" s="156">
        <f>IF(N318="nulová",J318,0)</f>
        <v>0</v>
      </c>
      <c r="BJ318" s="17" t="s">
        <v>80</v>
      </c>
      <c r="BK318" s="156">
        <f>ROUND(I318*H318,2)</f>
        <v>0</v>
      </c>
      <c r="BL318" s="17" t="s">
        <v>231</v>
      </c>
      <c r="BM318" s="155" t="s">
        <v>483</v>
      </c>
    </row>
    <row r="319" spans="1:65" s="2" customFormat="1" ht="33" customHeight="1">
      <c r="A319" s="32"/>
      <c r="B319" s="143"/>
      <c r="C319" s="144" t="s">
        <v>484</v>
      </c>
      <c r="D319" s="144" t="s">
        <v>136</v>
      </c>
      <c r="E319" s="145" t="s">
        <v>485</v>
      </c>
      <c r="F319" s="146" t="s">
        <v>486</v>
      </c>
      <c r="G319" s="147" t="s">
        <v>139</v>
      </c>
      <c r="H319" s="148">
        <v>71.793000000000006</v>
      </c>
      <c r="I319" s="149"/>
      <c r="J319" s="150">
        <f>ROUND(I319*H319,2)</f>
        <v>0</v>
      </c>
      <c r="K319" s="146" t="s">
        <v>140</v>
      </c>
      <c r="L319" s="33"/>
      <c r="M319" s="151" t="s">
        <v>1</v>
      </c>
      <c r="N319" s="152" t="s">
        <v>40</v>
      </c>
      <c r="O319" s="58"/>
      <c r="P319" s="153">
        <f>O319*H319</f>
        <v>0</v>
      </c>
      <c r="Q319" s="153">
        <v>5.1999999999999998E-3</v>
      </c>
      <c r="R319" s="153">
        <f>Q319*H319</f>
        <v>0.37332360000000003</v>
      </c>
      <c r="S319" s="153">
        <v>0</v>
      </c>
      <c r="T319" s="154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5" t="s">
        <v>231</v>
      </c>
      <c r="AT319" s="155" t="s">
        <v>136</v>
      </c>
      <c r="AU319" s="155" t="s">
        <v>84</v>
      </c>
      <c r="AY319" s="17" t="s">
        <v>134</v>
      </c>
      <c r="BE319" s="156">
        <f>IF(N319="základní",J319,0)</f>
        <v>0</v>
      </c>
      <c r="BF319" s="156">
        <f>IF(N319="snížená",J319,0)</f>
        <v>0</v>
      </c>
      <c r="BG319" s="156">
        <f>IF(N319="zákl. přenesená",J319,0)</f>
        <v>0</v>
      </c>
      <c r="BH319" s="156">
        <f>IF(N319="sníž. přenesená",J319,0)</f>
        <v>0</v>
      </c>
      <c r="BI319" s="156">
        <f>IF(N319="nulová",J319,0)</f>
        <v>0</v>
      </c>
      <c r="BJ319" s="17" t="s">
        <v>80</v>
      </c>
      <c r="BK319" s="156">
        <f>ROUND(I319*H319,2)</f>
        <v>0</v>
      </c>
      <c r="BL319" s="17" t="s">
        <v>231</v>
      </c>
      <c r="BM319" s="155" t="s">
        <v>487</v>
      </c>
    </row>
    <row r="320" spans="1:65" s="13" customFormat="1" ht="10">
      <c r="B320" s="157"/>
      <c r="D320" s="158" t="s">
        <v>142</v>
      </c>
      <c r="E320" s="159" t="s">
        <v>1</v>
      </c>
      <c r="F320" s="160" t="s">
        <v>143</v>
      </c>
      <c r="H320" s="159" t="s">
        <v>1</v>
      </c>
      <c r="I320" s="161"/>
      <c r="L320" s="157"/>
      <c r="M320" s="162"/>
      <c r="N320" s="163"/>
      <c r="O320" s="163"/>
      <c r="P320" s="163"/>
      <c r="Q320" s="163"/>
      <c r="R320" s="163"/>
      <c r="S320" s="163"/>
      <c r="T320" s="164"/>
      <c r="AT320" s="159" t="s">
        <v>142</v>
      </c>
      <c r="AU320" s="159" t="s">
        <v>84</v>
      </c>
      <c r="AV320" s="13" t="s">
        <v>80</v>
      </c>
      <c r="AW320" s="13" t="s">
        <v>31</v>
      </c>
      <c r="AX320" s="13" t="s">
        <v>75</v>
      </c>
      <c r="AY320" s="159" t="s">
        <v>134</v>
      </c>
    </row>
    <row r="321" spans="1:65" s="14" customFormat="1" ht="10">
      <c r="B321" s="165"/>
      <c r="D321" s="158" t="s">
        <v>142</v>
      </c>
      <c r="E321" s="166" t="s">
        <v>1</v>
      </c>
      <c r="F321" s="167" t="s">
        <v>488</v>
      </c>
      <c r="H321" s="168">
        <v>28.224</v>
      </c>
      <c r="I321" s="169"/>
      <c r="L321" s="165"/>
      <c r="M321" s="170"/>
      <c r="N321" s="171"/>
      <c r="O321" s="171"/>
      <c r="P321" s="171"/>
      <c r="Q321" s="171"/>
      <c r="R321" s="171"/>
      <c r="S321" s="171"/>
      <c r="T321" s="172"/>
      <c r="AT321" s="166" t="s">
        <v>142</v>
      </c>
      <c r="AU321" s="166" t="s">
        <v>84</v>
      </c>
      <c r="AV321" s="14" t="s">
        <v>84</v>
      </c>
      <c r="AW321" s="14" t="s">
        <v>31</v>
      </c>
      <c r="AX321" s="14" t="s">
        <v>75</v>
      </c>
      <c r="AY321" s="166" t="s">
        <v>134</v>
      </c>
    </row>
    <row r="322" spans="1:65" s="14" customFormat="1" ht="20">
      <c r="B322" s="165"/>
      <c r="D322" s="158" t="s">
        <v>142</v>
      </c>
      <c r="E322" s="166" t="s">
        <v>1</v>
      </c>
      <c r="F322" s="167" t="s">
        <v>489</v>
      </c>
      <c r="H322" s="168">
        <v>34.124000000000002</v>
      </c>
      <c r="I322" s="169"/>
      <c r="L322" s="165"/>
      <c r="M322" s="170"/>
      <c r="N322" s="171"/>
      <c r="O322" s="171"/>
      <c r="P322" s="171"/>
      <c r="Q322" s="171"/>
      <c r="R322" s="171"/>
      <c r="S322" s="171"/>
      <c r="T322" s="172"/>
      <c r="AT322" s="166" t="s">
        <v>142</v>
      </c>
      <c r="AU322" s="166" t="s">
        <v>84</v>
      </c>
      <c r="AV322" s="14" t="s">
        <v>84</v>
      </c>
      <c r="AW322" s="14" t="s">
        <v>31</v>
      </c>
      <c r="AX322" s="14" t="s">
        <v>75</v>
      </c>
      <c r="AY322" s="166" t="s">
        <v>134</v>
      </c>
    </row>
    <row r="323" spans="1:65" s="14" customFormat="1" ht="20">
      <c r="B323" s="165"/>
      <c r="D323" s="158" t="s">
        <v>142</v>
      </c>
      <c r="E323" s="166" t="s">
        <v>1</v>
      </c>
      <c r="F323" s="167" t="s">
        <v>490</v>
      </c>
      <c r="H323" s="168">
        <v>9.4450000000000003</v>
      </c>
      <c r="I323" s="169"/>
      <c r="L323" s="165"/>
      <c r="M323" s="170"/>
      <c r="N323" s="171"/>
      <c r="O323" s="171"/>
      <c r="P323" s="171"/>
      <c r="Q323" s="171"/>
      <c r="R323" s="171"/>
      <c r="S323" s="171"/>
      <c r="T323" s="172"/>
      <c r="AT323" s="166" t="s">
        <v>142</v>
      </c>
      <c r="AU323" s="166" t="s">
        <v>84</v>
      </c>
      <c r="AV323" s="14" t="s">
        <v>84</v>
      </c>
      <c r="AW323" s="14" t="s">
        <v>31</v>
      </c>
      <c r="AX323" s="14" t="s">
        <v>75</v>
      </c>
      <c r="AY323" s="166" t="s">
        <v>134</v>
      </c>
    </row>
    <row r="324" spans="1:65" s="15" customFormat="1" ht="10">
      <c r="B324" s="173"/>
      <c r="D324" s="158" t="s">
        <v>142</v>
      </c>
      <c r="E324" s="174" t="s">
        <v>1</v>
      </c>
      <c r="F324" s="175" t="s">
        <v>158</v>
      </c>
      <c r="H324" s="176">
        <v>71.793000000000006</v>
      </c>
      <c r="I324" s="177"/>
      <c r="L324" s="173"/>
      <c r="M324" s="178"/>
      <c r="N324" s="179"/>
      <c r="O324" s="179"/>
      <c r="P324" s="179"/>
      <c r="Q324" s="179"/>
      <c r="R324" s="179"/>
      <c r="S324" s="179"/>
      <c r="T324" s="180"/>
      <c r="AT324" s="174" t="s">
        <v>142</v>
      </c>
      <c r="AU324" s="174" t="s">
        <v>84</v>
      </c>
      <c r="AV324" s="15" t="s">
        <v>90</v>
      </c>
      <c r="AW324" s="15" t="s">
        <v>31</v>
      </c>
      <c r="AX324" s="15" t="s">
        <v>80</v>
      </c>
      <c r="AY324" s="174" t="s">
        <v>134</v>
      </c>
    </row>
    <row r="325" spans="1:65" s="2" customFormat="1" ht="16.5" customHeight="1">
      <c r="A325" s="32"/>
      <c r="B325" s="143"/>
      <c r="C325" s="181" t="s">
        <v>491</v>
      </c>
      <c r="D325" s="181" t="s">
        <v>295</v>
      </c>
      <c r="E325" s="182" t="s">
        <v>492</v>
      </c>
      <c r="F325" s="183" t="s">
        <v>493</v>
      </c>
      <c r="G325" s="184" t="s">
        <v>139</v>
      </c>
      <c r="H325" s="185">
        <v>78.971999999999994</v>
      </c>
      <c r="I325" s="186"/>
      <c r="J325" s="187">
        <f>ROUND(I325*H325,2)</f>
        <v>0</v>
      </c>
      <c r="K325" s="183" t="s">
        <v>140</v>
      </c>
      <c r="L325" s="188"/>
      <c r="M325" s="189" t="s">
        <v>1</v>
      </c>
      <c r="N325" s="190" t="s">
        <v>40</v>
      </c>
      <c r="O325" s="58"/>
      <c r="P325" s="153">
        <f>O325*H325</f>
        <v>0</v>
      </c>
      <c r="Q325" s="153">
        <v>1.26E-2</v>
      </c>
      <c r="R325" s="153">
        <f>Q325*H325</f>
        <v>0.99504719999999991</v>
      </c>
      <c r="S325" s="153">
        <v>0</v>
      </c>
      <c r="T325" s="154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55" t="s">
        <v>298</v>
      </c>
      <c r="AT325" s="155" t="s">
        <v>295</v>
      </c>
      <c r="AU325" s="155" t="s">
        <v>84</v>
      </c>
      <c r="AY325" s="17" t="s">
        <v>134</v>
      </c>
      <c r="BE325" s="156">
        <f>IF(N325="základní",J325,0)</f>
        <v>0</v>
      </c>
      <c r="BF325" s="156">
        <f>IF(N325="snížená",J325,0)</f>
        <v>0</v>
      </c>
      <c r="BG325" s="156">
        <f>IF(N325="zákl. přenesená",J325,0)</f>
        <v>0</v>
      </c>
      <c r="BH325" s="156">
        <f>IF(N325="sníž. přenesená",J325,0)</f>
        <v>0</v>
      </c>
      <c r="BI325" s="156">
        <f>IF(N325="nulová",J325,0)</f>
        <v>0</v>
      </c>
      <c r="BJ325" s="17" t="s">
        <v>80</v>
      </c>
      <c r="BK325" s="156">
        <f>ROUND(I325*H325,2)</f>
        <v>0</v>
      </c>
      <c r="BL325" s="17" t="s">
        <v>231</v>
      </c>
      <c r="BM325" s="155" t="s">
        <v>494</v>
      </c>
    </row>
    <row r="326" spans="1:65" s="14" customFormat="1" ht="10">
      <c r="B326" s="165"/>
      <c r="D326" s="158" t="s">
        <v>142</v>
      </c>
      <c r="F326" s="167" t="s">
        <v>495</v>
      </c>
      <c r="H326" s="168">
        <v>78.971999999999994</v>
      </c>
      <c r="I326" s="169"/>
      <c r="L326" s="165"/>
      <c r="M326" s="170"/>
      <c r="N326" s="171"/>
      <c r="O326" s="171"/>
      <c r="P326" s="171"/>
      <c r="Q326" s="171"/>
      <c r="R326" s="171"/>
      <c r="S326" s="171"/>
      <c r="T326" s="172"/>
      <c r="AT326" s="166" t="s">
        <v>142</v>
      </c>
      <c r="AU326" s="166" t="s">
        <v>84</v>
      </c>
      <c r="AV326" s="14" t="s">
        <v>84</v>
      </c>
      <c r="AW326" s="14" t="s">
        <v>3</v>
      </c>
      <c r="AX326" s="14" t="s">
        <v>80</v>
      </c>
      <c r="AY326" s="166" t="s">
        <v>134</v>
      </c>
    </row>
    <row r="327" spans="1:65" s="2" customFormat="1" ht="21.75" customHeight="1">
      <c r="A327" s="32"/>
      <c r="B327" s="143"/>
      <c r="C327" s="144" t="s">
        <v>496</v>
      </c>
      <c r="D327" s="144" t="s">
        <v>136</v>
      </c>
      <c r="E327" s="145" t="s">
        <v>497</v>
      </c>
      <c r="F327" s="146" t="s">
        <v>498</v>
      </c>
      <c r="G327" s="147" t="s">
        <v>205</v>
      </c>
      <c r="H327" s="148">
        <v>24.22</v>
      </c>
      <c r="I327" s="149"/>
      <c r="J327" s="150">
        <f>ROUND(I327*H327,2)</f>
        <v>0</v>
      </c>
      <c r="K327" s="146" t="s">
        <v>140</v>
      </c>
      <c r="L327" s="33"/>
      <c r="M327" s="151" t="s">
        <v>1</v>
      </c>
      <c r="N327" s="152" t="s">
        <v>40</v>
      </c>
      <c r="O327" s="58"/>
      <c r="P327" s="153">
        <f>O327*H327</f>
        <v>0</v>
      </c>
      <c r="Q327" s="153">
        <v>5.5000000000000003E-4</v>
      </c>
      <c r="R327" s="153">
        <f>Q327*H327</f>
        <v>1.3321E-2</v>
      </c>
      <c r="S327" s="153">
        <v>0</v>
      </c>
      <c r="T327" s="154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55" t="s">
        <v>231</v>
      </c>
      <c r="AT327" s="155" t="s">
        <v>136</v>
      </c>
      <c r="AU327" s="155" t="s">
        <v>84</v>
      </c>
      <c r="AY327" s="17" t="s">
        <v>134</v>
      </c>
      <c r="BE327" s="156">
        <f>IF(N327="základní",J327,0)</f>
        <v>0</v>
      </c>
      <c r="BF327" s="156">
        <f>IF(N327="snížená",J327,0)</f>
        <v>0</v>
      </c>
      <c r="BG327" s="156">
        <f>IF(N327="zákl. přenesená",J327,0)</f>
        <v>0</v>
      </c>
      <c r="BH327" s="156">
        <f>IF(N327="sníž. přenesená",J327,0)</f>
        <v>0</v>
      </c>
      <c r="BI327" s="156">
        <f>IF(N327="nulová",J327,0)</f>
        <v>0</v>
      </c>
      <c r="BJ327" s="17" t="s">
        <v>80</v>
      </c>
      <c r="BK327" s="156">
        <f>ROUND(I327*H327,2)</f>
        <v>0</v>
      </c>
      <c r="BL327" s="17" t="s">
        <v>231</v>
      </c>
      <c r="BM327" s="155" t="s">
        <v>499</v>
      </c>
    </row>
    <row r="328" spans="1:65" s="13" customFormat="1" ht="10">
      <c r="B328" s="157"/>
      <c r="D328" s="158" t="s">
        <v>142</v>
      </c>
      <c r="E328" s="159" t="s">
        <v>1</v>
      </c>
      <c r="F328" s="160" t="s">
        <v>150</v>
      </c>
      <c r="H328" s="159" t="s">
        <v>1</v>
      </c>
      <c r="I328" s="161"/>
      <c r="L328" s="157"/>
      <c r="M328" s="162"/>
      <c r="N328" s="163"/>
      <c r="O328" s="163"/>
      <c r="P328" s="163"/>
      <c r="Q328" s="163"/>
      <c r="R328" s="163"/>
      <c r="S328" s="163"/>
      <c r="T328" s="164"/>
      <c r="AT328" s="159" t="s">
        <v>142</v>
      </c>
      <c r="AU328" s="159" t="s">
        <v>84</v>
      </c>
      <c r="AV328" s="13" t="s">
        <v>80</v>
      </c>
      <c r="AW328" s="13" t="s">
        <v>31</v>
      </c>
      <c r="AX328" s="13" t="s">
        <v>75</v>
      </c>
      <c r="AY328" s="159" t="s">
        <v>134</v>
      </c>
    </row>
    <row r="329" spans="1:65" s="14" customFormat="1" ht="10">
      <c r="B329" s="165"/>
      <c r="D329" s="158" t="s">
        <v>142</v>
      </c>
      <c r="E329" s="166" t="s">
        <v>1</v>
      </c>
      <c r="F329" s="167" t="s">
        <v>500</v>
      </c>
      <c r="H329" s="168">
        <v>11.52</v>
      </c>
      <c r="I329" s="169"/>
      <c r="L329" s="165"/>
      <c r="M329" s="170"/>
      <c r="N329" s="171"/>
      <c r="O329" s="171"/>
      <c r="P329" s="171"/>
      <c r="Q329" s="171"/>
      <c r="R329" s="171"/>
      <c r="S329" s="171"/>
      <c r="T329" s="172"/>
      <c r="AT329" s="166" t="s">
        <v>142</v>
      </c>
      <c r="AU329" s="166" t="s">
        <v>84</v>
      </c>
      <c r="AV329" s="14" t="s">
        <v>84</v>
      </c>
      <c r="AW329" s="14" t="s">
        <v>31</v>
      </c>
      <c r="AX329" s="14" t="s">
        <v>75</v>
      </c>
      <c r="AY329" s="166" t="s">
        <v>134</v>
      </c>
    </row>
    <row r="330" spans="1:65" s="14" customFormat="1" ht="10">
      <c r="B330" s="165"/>
      <c r="D330" s="158" t="s">
        <v>142</v>
      </c>
      <c r="E330" s="166" t="s">
        <v>1</v>
      </c>
      <c r="F330" s="167" t="s">
        <v>501</v>
      </c>
      <c r="H330" s="168">
        <v>12.7</v>
      </c>
      <c r="I330" s="169"/>
      <c r="L330" s="165"/>
      <c r="M330" s="170"/>
      <c r="N330" s="171"/>
      <c r="O330" s="171"/>
      <c r="P330" s="171"/>
      <c r="Q330" s="171"/>
      <c r="R330" s="171"/>
      <c r="S330" s="171"/>
      <c r="T330" s="172"/>
      <c r="AT330" s="166" t="s">
        <v>142</v>
      </c>
      <c r="AU330" s="166" t="s">
        <v>84</v>
      </c>
      <c r="AV330" s="14" t="s">
        <v>84</v>
      </c>
      <c r="AW330" s="14" t="s">
        <v>31</v>
      </c>
      <c r="AX330" s="14" t="s">
        <v>75</v>
      </c>
      <c r="AY330" s="166" t="s">
        <v>134</v>
      </c>
    </row>
    <row r="331" spans="1:65" s="15" customFormat="1" ht="10">
      <c r="B331" s="173"/>
      <c r="D331" s="158" t="s">
        <v>142</v>
      </c>
      <c r="E331" s="174" t="s">
        <v>1</v>
      </c>
      <c r="F331" s="175" t="s">
        <v>158</v>
      </c>
      <c r="H331" s="176">
        <v>24.22</v>
      </c>
      <c r="I331" s="177"/>
      <c r="L331" s="173"/>
      <c r="M331" s="178"/>
      <c r="N331" s="179"/>
      <c r="O331" s="179"/>
      <c r="P331" s="179"/>
      <c r="Q331" s="179"/>
      <c r="R331" s="179"/>
      <c r="S331" s="179"/>
      <c r="T331" s="180"/>
      <c r="AT331" s="174" t="s">
        <v>142</v>
      </c>
      <c r="AU331" s="174" t="s">
        <v>84</v>
      </c>
      <c r="AV331" s="15" t="s">
        <v>90</v>
      </c>
      <c r="AW331" s="15" t="s">
        <v>31</v>
      </c>
      <c r="AX331" s="15" t="s">
        <v>80</v>
      </c>
      <c r="AY331" s="174" t="s">
        <v>134</v>
      </c>
    </row>
    <row r="332" spans="1:65" s="2" customFormat="1" ht="21.75" customHeight="1">
      <c r="A332" s="32"/>
      <c r="B332" s="143"/>
      <c r="C332" s="144" t="s">
        <v>502</v>
      </c>
      <c r="D332" s="144" t="s">
        <v>136</v>
      </c>
      <c r="E332" s="145" t="s">
        <v>503</v>
      </c>
      <c r="F332" s="146" t="s">
        <v>504</v>
      </c>
      <c r="G332" s="147" t="s">
        <v>205</v>
      </c>
      <c r="H332" s="148">
        <v>30.13</v>
      </c>
      <c r="I332" s="149"/>
      <c r="J332" s="150">
        <f>ROUND(I332*H332,2)</f>
        <v>0</v>
      </c>
      <c r="K332" s="146" t="s">
        <v>140</v>
      </c>
      <c r="L332" s="33"/>
      <c r="M332" s="151" t="s">
        <v>1</v>
      </c>
      <c r="N332" s="152" t="s">
        <v>40</v>
      </c>
      <c r="O332" s="58"/>
      <c r="P332" s="153">
        <f>O332*H332</f>
        <v>0</v>
      </c>
      <c r="Q332" s="153">
        <v>5.0000000000000001E-4</v>
      </c>
      <c r="R332" s="153">
        <f>Q332*H332</f>
        <v>1.5065E-2</v>
      </c>
      <c r="S332" s="153">
        <v>0</v>
      </c>
      <c r="T332" s="154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55" t="s">
        <v>231</v>
      </c>
      <c r="AT332" s="155" t="s">
        <v>136</v>
      </c>
      <c r="AU332" s="155" t="s">
        <v>84</v>
      </c>
      <c r="AY332" s="17" t="s">
        <v>134</v>
      </c>
      <c r="BE332" s="156">
        <f>IF(N332="základní",J332,0)</f>
        <v>0</v>
      </c>
      <c r="BF332" s="156">
        <f>IF(N332="snížená",J332,0)</f>
        <v>0</v>
      </c>
      <c r="BG332" s="156">
        <f>IF(N332="zákl. přenesená",J332,0)</f>
        <v>0</v>
      </c>
      <c r="BH332" s="156">
        <f>IF(N332="sníž. přenesená",J332,0)</f>
        <v>0</v>
      </c>
      <c r="BI332" s="156">
        <f>IF(N332="nulová",J332,0)</f>
        <v>0</v>
      </c>
      <c r="BJ332" s="17" t="s">
        <v>80</v>
      </c>
      <c r="BK332" s="156">
        <f>ROUND(I332*H332,2)</f>
        <v>0</v>
      </c>
      <c r="BL332" s="17" t="s">
        <v>231</v>
      </c>
      <c r="BM332" s="155" t="s">
        <v>505</v>
      </c>
    </row>
    <row r="333" spans="1:65" s="13" customFormat="1" ht="10">
      <c r="B333" s="157"/>
      <c r="D333" s="158" t="s">
        <v>142</v>
      </c>
      <c r="E333" s="159" t="s">
        <v>1</v>
      </c>
      <c r="F333" s="160" t="s">
        <v>143</v>
      </c>
      <c r="H333" s="159" t="s">
        <v>1</v>
      </c>
      <c r="I333" s="161"/>
      <c r="L333" s="157"/>
      <c r="M333" s="162"/>
      <c r="N333" s="163"/>
      <c r="O333" s="163"/>
      <c r="P333" s="163"/>
      <c r="Q333" s="163"/>
      <c r="R333" s="163"/>
      <c r="S333" s="163"/>
      <c r="T333" s="164"/>
      <c r="AT333" s="159" t="s">
        <v>142</v>
      </c>
      <c r="AU333" s="159" t="s">
        <v>84</v>
      </c>
      <c r="AV333" s="13" t="s">
        <v>80</v>
      </c>
      <c r="AW333" s="13" t="s">
        <v>31</v>
      </c>
      <c r="AX333" s="13" t="s">
        <v>75</v>
      </c>
      <c r="AY333" s="159" t="s">
        <v>134</v>
      </c>
    </row>
    <row r="334" spans="1:65" s="14" customFormat="1" ht="10">
      <c r="B334" s="165"/>
      <c r="D334" s="158" t="s">
        <v>142</v>
      </c>
      <c r="E334" s="166" t="s">
        <v>1</v>
      </c>
      <c r="F334" s="167" t="s">
        <v>506</v>
      </c>
      <c r="H334" s="168">
        <v>13.59</v>
      </c>
      <c r="I334" s="169"/>
      <c r="L334" s="165"/>
      <c r="M334" s="170"/>
      <c r="N334" s="171"/>
      <c r="O334" s="171"/>
      <c r="P334" s="171"/>
      <c r="Q334" s="171"/>
      <c r="R334" s="171"/>
      <c r="S334" s="171"/>
      <c r="T334" s="172"/>
      <c r="AT334" s="166" t="s">
        <v>142</v>
      </c>
      <c r="AU334" s="166" t="s">
        <v>84</v>
      </c>
      <c r="AV334" s="14" t="s">
        <v>84</v>
      </c>
      <c r="AW334" s="14" t="s">
        <v>31</v>
      </c>
      <c r="AX334" s="14" t="s">
        <v>75</v>
      </c>
      <c r="AY334" s="166" t="s">
        <v>134</v>
      </c>
    </row>
    <row r="335" spans="1:65" s="14" customFormat="1" ht="10">
      <c r="B335" s="165"/>
      <c r="D335" s="158" t="s">
        <v>142</v>
      </c>
      <c r="E335" s="166" t="s">
        <v>1</v>
      </c>
      <c r="F335" s="167" t="s">
        <v>507</v>
      </c>
      <c r="H335" s="168">
        <v>16.54</v>
      </c>
      <c r="I335" s="169"/>
      <c r="L335" s="165"/>
      <c r="M335" s="170"/>
      <c r="N335" s="171"/>
      <c r="O335" s="171"/>
      <c r="P335" s="171"/>
      <c r="Q335" s="171"/>
      <c r="R335" s="171"/>
      <c r="S335" s="171"/>
      <c r="T335" s="172"/>
      <c r="AT335" s="166" t="s">
        <v>142</v>
      </c>
      <c r="AU335" s="166" t="s">
        <v>84</v>
      </c>
      <c r="AV335" s="14" t="s">
        <v>84</v>
      </c>
      <c r="AW335" s="14" t="s">
        <v>31</v>
      </c>
      <c r="AX335" s="14" t="s">
        <v>75</v>
      </c>
      <c r="AY335" s="166" t="s">
        <v>134</v>
      </c>
    </row>
    <row r="336" spans="1:65" s="15" customFormat="1" ht="10">
      <c r="B336" s="173"/>
      <c r="D336" s="158" t="s">
        <v>142</v>
      </c>
      <c r="E336" s="174" t="s">
        <v>1</v>
      </c>
      <c r="F336" s="175" t="s">
        <v>158</v>
      </c>
      <c r="H336" s="176">
        <v>30.13</v>
      </c>
      <c r="I336" s="177"/>
      <c r="L336" s="173"/>
      <c r="M336" s="178"/>
      <c r="N336" s="179"/>
      <c r="O336" s="179"/>
      <c r="P336" s="179"/>
      <c r="Q336" s="179"/>
      <c r="R336" s="179"/>
      <c r="S336" s="179"/>
      <c r="T336" s="180"/>
      <c r="AT336" s="174" t="s">
        <v>142</v>
      </c>
      <c r="AU336" s="174" t="s">
        <v>84</v>
      </c>
      <c r="AV336" s="15" t="s">
        <v>90</v>
      </c>
      <c r="AW336" s="15" t="s">
        <v>31</v>
      </c>
      <c r="AX336" s="15" t="s">
        <v>80</v>
      </c>
      <c r="AY336" s="174" t="s">
        <v>134</v>
      </c>
    </row>
    <row r="337" spans="1:65" s="2" customFormat="1" ht="24.15" customHeight="1">
      <c r="A337" s="32"/>
      <c r="B337" s="143"/>
      <c r="C337" s="144" t="s">
        <v>508</v>
      </c>
      <c r="D337" s="144" t="s">
        <v>136</v>
      </c>
      <c r="E337" s="145" t="s">
        <v>509</v>
      </c>
      <c r="F337" s="146" t="s">
        <v>510</v>
      </c>
      <c r="G337" s="147" t="s">
        <v>139</v>
      </c>
      <c r="H337" s="148">
        <v>71.793000000000006</v>
      </c>
      <c r="I337" s="149"/>
      <c r="J337" s="150">
        <f>ROUND(I337*H337,2)</f>
        <v>0</v>
      </c>
      <c r="K337" s="146" t="s">
        <v>140</v>
      </c>
      <c r="L337" s="33"/>
      <c r="M337" s="151" t="s">
        <v>1</v>
      </c>
      <c r="N337" s="152" t="s">
        <v>40</v>
      </c>
      <c r="O337" s="58"/>
      <c r="P337" s="153">
        <f>O337*H337</f>
        <v>0</v>
      </c>
      <c r="Q337" s="153">
        <v>5.0000000000000002E-5</v>
      </c>
      <c r="R337" s="153">
        <f>Q337*H337</f>
        <v>3.5896500000000007E-3</v>
      </c>
      <c r="S337" s="153">
        <v>0</v>
      </c>
      <c r="T337" s="154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5" t="s">
        <v>231</v>
      </c>
      <c r="AT337" s="155" t="s">
        <v>136</v>
      </c>
      <c r="AU337" s="155" t="s">
        <v>84</v>
      </c>
      <c r="AY337" s="17" t="s">
        <v>134</v>
      </c>
      <c r="BE337" s="156">
        <f>IF(N337="základní",J337,0)</f>
        <v>0</v>
      </c>
      <c r="BF337" s="156">
        <f>IF(N337="snížená",J337,0)</f>
        <v>0</v>
      </c>
      <c r="BG337" s="156">
        <f>IF(N337="zákl. přenesená",J337,0)</f>
        <v>0</v>
      </c>
      <c r="BH337" s="156">
        <f>IF(N337="sníž. přenesená",J337,0)</f>
        <v>0</v>
      </c>
      <c r="BI337" s="156">
        <f>IF(N337="nulová",J337,0)</f>
        <v>0</v>
      </c>
      <c r="BJ337" s="17" t="s">
        <v>80</v>
      </c>
      <c r="BK337" s="156">
        <f>ROUND(I337*H337,2)</f>
        <v>0</v>
      </c>
      <c r="BL337" s="17" t="s">
        <v>231</v>
      </c>
      <c r="BM337" s="155" t="s">
        <v>511</v>
      </c>
    </row>
    <row r="338" spans="1:65" s="2" customFormat="1" ht="24.15" customHeight="1">
      <c r="A338" s="32"/>
      <c r="B338" s="143"/>
      <c r="C338" s="144" t="s">
        <v>512</v>
      </c>
      <c r="D338" s="144" t="s">
        <v>136</v>
      </c>
      <c r="E338" s="145" t="s">
        <v>513</v>
      </c>
      <c r="F338" s="146" t="s">
        <v>514</v>
      </c>
      <c r="G338" s="147" t="s">
        <v>198</v>
      </c>
      <c r="H338" s="148">
        <v>1.4219999999999999</v>
      </c>
      <c r="I338" s="149"/>
      <c r="J338" s="150">
        <f>ROUND(I338*H338,2)</f>
        <v>0</v>
      </c>
      <c r="K338" s="146" t="s">
        <v>140</v>
      </c>
      <c r="L338" s="33"/>
      <c r="M338" s="151" t="s">
        <v>1</v>
      </c>
      <c r="N338" s="152" t="s">
        <v>40</v>
      </c>
      <c r="O338" s="58"/>
      <c r="P338" s="153">
        <f>O338*H338</f>
        <v>0</v>
      </c>
      <c r="Q338" s="153">
        <v>0</v>
      </c>
      <c r="R338" s="153">
        <f>Q338*H338</f>
        <v>0</v>
      </c>
      <c r="S338" s="153">
        <v>0</v>
      </c>
      <c r="T338" s="154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55" t="s">
        <v>231</v>
      </c>
      <c r="AT338" s="155" t="s">
        <v>136</v>
      </c>
      <c r="AU338" s="155" t="s">
        <v>84</v>
      </c>
      <c r="AY338" s="17" t="s">
        <v>134</v>
      </c>
      <c r="BE338" s="156">
        <f>IF(N338="základní",J338,0)</f>
        <v>0</v>
      </c>
      <c r="BF338" s="156">
        <f>IF(N338="snížená",J338,0)</f>
        <v>0</v>
      </c>
      <c r="BG338" s="156">
        <f>IF(N338="zákl. přenesená",J338,0)</f>
        <v>0</v>
      </c>
      <c r="BH338" s="156">
        <f>IF(N338="sníž. přenesená",J338,0)</f>
        <v>0</v>
      </c>
      <c r="BI338" s="156">
        <f>IF(N338="nulová",J338,0)</f>
        <v>0</v>
      </c>
      <c r="BJ338" s="17" t="s">
        <v>80</v>
      </c>
      <c r="BK338" s="156">
        <f>ROUND(I338*H338,2)</f>
        <v>0</v>
      </c>
      <c r="BL338" s="17" t="s">
        <v>231</v>
      </c>
      <c r="BM338" s="155" t="s">
        <v>515</v>
      </c>
    </row>
    <row r="339" spans="1:65" s="12" customFormat="1" ht="22.75" customHeight="1">
      <c r="B339" s="130"/>
      <c r="D339" s="131" t="s">
        <v>74</v>
      </c>
      <c r="E339" s="141" t="s">
        <v>516</v>
      </c>
      <c r="F339" s="141" t="s">
        <v>517</v>
      </c>
      <c r="I339" s="133"/>
      <c r="J339" s="142">
        <f>BK339</f>
        <v>0</v>
      </c>
      <c r="L339" s="130"/>
      <c r="M339" s="135"/>
      <c r="N339" s="136"/>
      <c r="O339" s="136"/>
      <c r="P339" s="137">
        <f>P340</f>
        <v>0</v>
      </c>
      <c r="Q339" s="136"/>
      <c r="R339" s="137">
        <f>R340</f>
        <v>0</v>
      </c>
      <c r="S339" s="136"/>
      <c r="T339" s="138">
        <f>T340</f>
        <v>0</v>
      </c>
      <c r="AR339" s="131" t="s">
        <v>84</v>
      </c>
      <c r="AT339" s="139" t="s">
        <v>74</v>
      </c>
      <c r="AU339" s="139" t="s">
        <v>80</v>
      </c>
      <c r="AY339" s="131" t="s">
        <v>134</v>
      </c>
      <c r="BK339" s="140">
        <f>BK340</f>
        <v>0</v>
      </c>
    </row>
    <row r="340" spans="1:65" s="2" customFormat="1" ht="24.15" customHeight="1">
      <c r="A340" s="32"/>
      <c r="B340" s="143"/>
      <c r="C340" s="144" t="s">
        <v>518</v>
      </c>
      <c r="D340" s="144" t="s">
        <v>136</v>
      </c>
      <c r="E340" s="145" t="s">
        <v>519</v>
      </c>
      <c r="F340" s="146" t="s">
        <v>520</v>
      </c>
      <c r="G340" s="147" t="s">
        <v>339</v>
      </c>
      <c r="H340" s="148">
        <v>4</v>
      </c>
      <c r="I340" s="149"/>
      <c r="J340" s="150">
        <f>ROUND(I340*H340,2)</f>
        <v>0</v>
      </c>
      <c r="K340" s="146" t="s">
        <v>1</v>
      </c>
      <c r="L340" s="33"/>
      <c r="M340" s="151" t="s">
        <v>1</v>
      </c>
      <c r="N340" s="152" t="s">
        <v>40</v>
      </c>
      <c r="O340" s="58"/>
      <c r="P340" s="153">
        <f>O340*H340</f>
        <v>0</v>
      </c>
      <c r="Q340" s="153">
        <v>0</v>
      </c>
      <c r="R340" s="153">
        <f>Q340*H340</f>
        <v>0</v>
      </c>
      <c r="S340" s="153">
        <v>0</v>
      </c>
      <c r="T340" s="154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55" t="s">
        <v>231</v>
      </c>
      <c r="AT340" s="155" t="s">
        <v>136</v>
      </c>
      <c r="AU340" s="155" t="s">
        <v>84</v>
      </c>
      <c r="AY340" s="17" t="s">
        <v>134</v>
      </c>
      <c r="BE340" s="156">
        <f>IF(N340="základní",J340,0)</f>
        <v>0</v>
      </c>
      <c r="BF340" s="156">
        <f>IF(N340="snížená",J340,0)</f>
        <v>0</v>
      </c>
      <c r="BG340" s="156">
        <f>IF(N340="zákl. přenesená",J340,0)</f>
        <v>0</v>
      </c>
      <c r="BH340" s="156">
        <f>IF(N340="sníž. přenesená",J340,0)</f>
        <v>0</v>
      </c>
      <c r="BI340" s="156">
        <f>IF(N340="nulová",J340,0)</f>
        <v>0</v>
      </c>
      <c r="BJ340" s="17" t="s">
        <v>80</v>
      </c>
      <c r="BK340" s="156">
        <f>ROUND(I340*H340,2)</f>
        <v>0</v>
      </c>
      <c r="BL340" s="17" t="s">
        <v>231</v>
      </c>
      <c r="BM340" s="155" t="s">
        <v>521</v>
      </c>
    </row>
    <row r="341" spans="1:65" s="12" customFormat="1" ht="22.75" customHeight="1">
      <c r="B341" s="130"/>
      <c r="D341" s="131" t="s">
        <v>74</v>
      </c>
      <c r="E341" s="141" t="s">
        <v>522</v>
      </c>
      <c r="F341" s="141" t="s">
        <v>523</v>
      </c>
      <c r="I341" s="133"/>
      <c r="J341" s="142">
        <f>BK341</f>
        <v>0</v>
      </c>
      <c r="L341" s="130"/>
      <c r="M341" s="135"/>
      <c r="N341" s="136"/>
      <c r="O341" s="136"/>
      <c r="P341" s="137">
        <f>SUM(P342:P353)</f>
        <v>0</v>
      </c>
      <c r="Q341" s="136"/>
      <c r="R341" s="137">
        <f>SUM(R342:R353)</f>
        <v>0.10541658000000001</v>
      </c>
      <c r="S341" s="136"/>
      <c r="T341" s="138">
        <f>SUM(T342:T353)</f>
        <v>2.2009380000000002E-2</v>
      </c>
      <c r="AR341" s="131" t="s">
        <v>84</v>
      </c>
      <c r="AT341" s="139" t="s">
        <v>74</v>
      </c>
      <c r="AU341" s="139" t="s">
        <v>80</v>
      </c>
      <c r="AY341" s="131" t="s">
        <v>134</v>
      </c>
      <c r="BK341" s="140">
        <f>SUM(BK342:BK353)</f>
        <v>0</v>
      </c>
    </row>
    <row r="342" spans="1:65" s="2" customFormat="1" ht="16.5" customHeight="1">
      <c r="A342" s="32"/>
      <c r="B342" s="143"/>
      <c r="C342" s="144" t="s">
        <v>524</v>
      </c>
      <c r="D342" s="144" t="s">
        <v>136</v>
      </c>
      <c r="E342" s="145" t="s">
        <v>525</v>
      </c>
      <c r="F342" s="146" t="s">
        <v>526</v>
      </c>
      <c r="G342" s="147" t="s">
        <v>139</v>
      </c>
      <c r="H342" s="148">
        <v>70.998000000000005</v>
      </c>
      <c r="I342" s="149"/>
      <c r="J342" s="150">
        <f>ROUND(I342*H342,2)</f>
        <v>0</v>
      </c>
      <c r="K342" s="146" t="s">
        <v>140</v>
      </c>
      <c r="L342" s="33"/>
      <c r="M342" s="151" t="s">
        <v>1</v>
      </c>
      <c r="N342" s="152" t="s">
        <v>40</v>
      </c>
      <c r="O342" s="58"/>
      <c r="P342" s="153">
        <f>O342*H342</f>
        <v>0</v>
      </c>
      <c r="Q342" s="153">
        <v>1E-3</v>
      </c>
      <c r="R342" s="153">
        <f>Q342*H342</f>
        <v>7.0998000000000006E-2</v>
      </c>
      <c r="S342" s="153">
        <v>3.1E-4</v>
      </c>
      <c r="T342" s="154">
        <f>S342*H342</f>
        <v>2.2009380000000002E-2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55" t="s">
        <v>231</v>
      </c>
      <c r="AT342" s="155" t="s">
        <v>136</v>
      </c>
      <c r="AU342" s="155" t="s">
        <v>84</v>
      </c>
      <c r="AY342" s="17" t="s">
        <v>134</v>
      </c>
      <c r="BE342" s="156">
        <f>IF(N342="základní",J342,0)</f>
        <v>0</v>
      </c>
      <c r="BF342" s="156">
        <f>IF(N342="snížená",J342,0)</f>
        <v>0</v>
      </c>
      <c r="BG342" s="156">
        <f>IF(N342="zákl. přenesená",J342,0)</f>
        <v>0</v>
      </c>
      <c r="BH342" s="156">
        <f>IF(N342="sníž. přenesená",J342,0)</f>
        <v>0</v>
      </c>
      <c r="BI342" s="156">
        <f>IF(N342="nulová",J342,0)</f>
        <v>0</v>
      </c>
      <c r="BJ342" s="17" t="s">
        <v>80</v>
      </c>
      <c r="BK342" s="156">
        <f>ROUND(I342*H342,2)</f>
        <v>0</v>
      </c>
      <c r="BL342" s="17" t="s">
        <v>231</v>
      </c>
      <c r="BM342" s="155" t="s">
        <v>527</v>
      </c>
    </row>
    <row r="343" spans="1:65" s="13" customFormat="1" ht="10">
      <c r="B343" s="157"/>
      <c r="D343" s="158" t="s">
        <v>142</v>
      </c>
      <c r="E343" s="159" t="s">
        <v>1</v>
      </c>
      <c r="F343" s="160" t="s">
        <v>247</v>
      </c>
      <c r="H343" s="159" t="s">
        <v>1</v>
      </c>
      <c r="I343" s="161"/>
      <c r="L343" s="157"/>
      <c r="M343" s="162"/>
      <c r="N343" s="163"/>
      <c r="O343" s="163"/>
      <c r="P343" s="163"/>
      <c r="Q343" s="163"/>
      <c r="R343" s="163"/>
      <c r="S343" s="163"/>
      <c r="T343" s="164"/>
      <c r="AT343" s="159" t="s">
        <v>142</v>
      </c>
      <c r="AU343" s="159" t="s">
        <v>84</v>
      </c>
      <c r="AV343" s="13" t="s">
        <v>80</v>
      </c>
      <c r="AW343" s="13" t="s">
        <v>31</v>
      </c>
      <c r="AX343" s="13" t="s">
        <v>75</v>
      </c>
      <c r="AY343" s="159" t="s">
        <v>134</v>
      </c>
    </row>
    <row r="344" spans="1:65" s="14" customFormat="1" ht="10">
      <c r="B344" s="165"/>
      <c r="D344" s="158" t="s">
        <v>142</v>
      </c>
      <c r="E344" s="166" t="s">
        <v>1</v>
      </c>
      <c r="F344" s="167" t="s">
        <v>528</v>
      </c>
      <c r="H344" s="168">
        <v>31.423999999999999</v>
      </c>
      <c r="I344" s="169"/>
      <c r="L344" s="165"/>
      <c r="M344" s="170"/>
      <c r="N344" s="171"/>
      <c r="O344" s="171"/>
      <c r="P344" s="171"/>
      <c r="Q344" s="171"/>
      <c r="R344" s="171"/>
      <c r="S344" s="171"/>
      <c r="T344" s="172"/>
      <c r="AT344" s="166" t="s">
        <v>142</v>
      </c>
      <c r="AU344" s="166" t="s">
        <v>84</v>
      </c>
      <c r="AV344" s="14" t="s">
        <v>84</v>
      </c>
      <c r="AW344" s="14" t="s">
        <v>31</v>
      </c>
      <c r="AX344" s="14" t="s">
        <v>75</v>
      </c>
      <c r="AY344" s="166" t="s">
        <v>134</v>
      </c>
    </row>
    <row r="345" spans="1:65" s="14" customFormat="1" ht="10">
      <c r="B345" s="165"/>
      <c r="D345" s="158" t="s">
        <v>142</v>
      </c>
      <c r="E345" s="166" t="s">
        <v>1</v>
      </c>
      <c r="F345" s="167" t="s">
        <v>529</v>
      </c>
      <c r="H345" s="168">
        <v>39.573999999999998</v>
      </c>
      <c r="I345" s="169"/>
      <c r="L345" s="165"/>
      <c r="M345" s="170"/>
      <c r="N345" s="171"/>
      <c r="O345" s="171"/>
      <c r="P345" s="171"/>
      <c r="Q345" s="171"/>
      <c r="R345" s="171"/>
      <c r="S345" s="171"/>
      <c r="T345" s="172"/>
      <c r="AT345" s="166" t="s">
        <v>142</v>
      </c>
      <c r="AU345" s="166" t="s">
        <v>84</v>
      </c>
      <c r="AV345" s="14" t="s">
        <v>84</v>
      </c>
      <c r="AW345" s="14" t="s">
        <v>31</v>
      </c>
      <c r="AX345" s="14" t="s">
        <v>75</v>
      </c>
      <c r="AY345" s="166" t="s">
        <v>134</v>
      </c>
    </row>
    <row r="346" spans="1:65" s="15" customFormat="1" ht="10">
      <c r="B346" s="173"/>
      <c r="D346" s="158" t="s">
        <v>142</v>
      </c>
      <c r="E346" s="174" t="s">
        <v>1</v>
      </c>
      <c r="F346" s="175" t="s">
        <v>158</v>
      </c>
      <c r="H346" s="176">
        <v>70.99799999999999</v>
      </c>
      <c r="I346" s="177"/>
      <c r="L346" s="173"/>
      <c r="M346" s="178"/>
      <c r="N346" s="179"/>
      <c r="O346" s="179"/>
      <c r="P346" s="179"/>
      <c r="Q346" s="179"/>
      <c r="R346" s="179"/>
      <c r="S346" s="179"/>
      <c r="T346" s="180"/>
      <c r="AT346" s="174" t="s">
        <v>142</v>
      </c>
      <c r="AU346" s="174" t="s">
        <v>84</v>
      </c>
      <c r="AV346" s="15" t="s">
        <v>90</v>
      </c>
      <c r="AW346" s="15" t="s">
        <v>31</v>
      </c>
      <c r="AX346" s="15" t="s">
        <v>80</v>
      </c>
      <c r="AY346" s="174" t="s">
        <v>134</v>
      </c>
    </row>
    <row r="347" spans="1:65" s="2" customFormat="1" ht="24.15" customHeight="1">
      <c r="A347" s="32"/>
      <c r="B347" s="143"/>
      <c r="C347" s="144" t="s">
        <v>530</v>
      </c>
      <c r="D347" s="144" t="s">
        <v>136</v>
      </c>
      <c r="E347" s="145" t="s">
        <v>531</v>
      </c>
      <c r="F347" s="146" t="s">
        <v>532</v>
      </c>
      <c r="G347" s="147" t="s">
        <v>139</v>
      </c>
      <c r="H347" s="148">
        <v>70.242000000000004</v>
      </c>
      <c r="I347" s="149"/>
      <c r="J347" s="150">
        <f>ROUND(I347*H347,2)</f>
        <v>0</v>
      </c>
      <c r="K347" s="146" t="s">
        <v>140</v>
      </c>
      <c r="L347" s="33"/>
      <c r="M347" s="151" t="s">
        <v>1</v>
      </c>
      <c r="N347" s="152" t="s">
        <v>40</v>
      </c>
      <c r="O347" s="58"/>
      <c r="P347" s="153">
        <f>O347*H347</f>
        <v>0</v>
      </c>
      <c r="Q347" s="153">
        <v>2.0000000000000001E-4</v>
      </c>
      <c r="R347" s="153">
        <f>Q347*H347</f>
        <v>1.4048400000000001E-2</v>
      </c>
      <c r="S347" s="153">
        <v>0</v>
      </c>
      <c r="T347" s="154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55" t="s">
        <v>231</v>
      </c>
      <c r="AT347" s="155" t="s">
        <v>136</v>
      </c>
      <c r="AU347" s="155" t="s">
        <v>84</v>
      </c>
      <c r="AY347" s="17" t="s">
        <v>134</v>
      </c>
      <c r="BE347" s="156">
        <f>IF(N347="základní",J347,0)</f>
        <v>0</v>
      </c>
      <c r="BF347" s="156">
        <f>IF(N347="snížená",J347,0)</f>
        <v>0</v>
      </c>
      <c r="BG347" s="156">
        <f>IF(N347="zákl. přenesená",J347,0)</f>
        <v>0</v>
      </c>
      <c r="BH347" s="156">
        <f>IF(N347="sníž. přenesená",J347,0)</f>
        <v>0</v>
      </c>
      <c r="BI347" s="156">
        <f>IF(N347="nulová",J347,0)</f>
        <v>0</v>
      </c>
      <c r="BJ347" s="17" t="s">
        <v>80</v>
      </c>
      <c r="BK347" s="156">
        <f>ROUND(I347*H347,2)</f>
        <v>0</v>
      </c>
      <c r="BL347" s="17" t="s">
        <v>231</v>
      </c>
      <c r="BM347" s="155" t="s">
        <v>533</v>
      </c>
    </row>
    <row r="348" spans="1:65" s="2" customFormat="1" ht="24.15" customHeight="1">
      <c r="A348" s="32"/>
      <c r="B348" s="143"/>
      <c r="C348" s="144" t="s">
        <v>534</v>
      </c>
      <c r="D348" s="144" t="s">
        <v>136</v>
      </c>
      <c r="E348" s="145" t="s">
        <v>535</v>
      </c>
      <c r="F348" s="146" t="s">
        <v>536</v>
      </c>
      <c r="G348" s="147" t="s">
        <v>139</v>
      </c>
      <c r="H348" s="148">
        <v>70.242000000000004</v>
      </c>
      <c r="I348" s="149"/>
      <c r="J348" s="150">
        <f>ROUND(I348*H348,2)</f>
        <v>0</v>
      </c>
      <c r="K348" s="146" t="s">
        <v>140</v>
      </c>
      <c r="L348" s="33"/>
      <c r="M348" s="151" t="s">
        <v>1</v>
      </c>
      <c r="N348" s="152" t="s">
        <v>40</v>
      </c>
      <c r="O348" s="58"/>
      <c r="P348" s="153">
        <f>O348*H348</f>
        <v>0</v>
      </c>
      <c r="Q348" s="153">
        <v>2.9E-4</v>
      </c>
      <c r="R348" s="153">
        <f>Q348*H348</f>
        <v>2.0370180000000002E-2</v>
      </c>
      <c r="S348" s="153">
        <v>0</v>
      </c>
      <c r="T348" s="154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55" t="s">
        <v>231</v>
      </c>
      <c r="AT348" s="155" t="s">
        <v>136</v>
      </c>
      <c r="AU348" s="155" t="s">
        <v>84</v>
      </c>
      <c r="AY348" s="17" t="s">
        <v>134</v>
      </c>
      <c r="BE348" s="156">
        <f>IF(N348="základní",J348,0)</f>
        <v>0</v>
      </c>
      <c r="BF348" s="156">
        <f>IF(N348="snížená",J348,0)</f>
        <v>0</v>
      </c>
      <c r="BG348" s="156">
        <f>IF(N348="zákl. přenesená",J348,0)</f>
        <v>0</v>
      </c>
      <c r="BH348" s="156">
        <f>IF(N348="sníž. přenesená",J348,0)</f>
        <v>0</v>
      </c>
      <c r="BI348" s="156">
        <f>IF(N348="nulová",J348,0)</f>
        <v>0</v>
      </c>
      <c r="BJ348" s="17" t="s">
        <v>80</v>
      </c>
      <c r="BK348" s="156">
        <f>ROUND(I348*H348,2)</f>
        <v>0</v>
      </c>
      <c r="BL348" s="17" t="s">
        <v>231</v>
      </c>
      <c r="BM348" s="155" t="s">
        <v>537</v>
      </c>
    </row>
    <row r="349" spans="1:65" s="13" customFormat="1" ht="10">
      <c r="B349" s="157"/>
      <c r="D349" s="158" t="s">
        <v>142</v>
      </c>
      <c r="E349" s="159" t="s">
        <v>1</v>
      </c>
      <c r="F349" s="160" t="s">
        <v>143</v>
      </c>
      <c r="H349" s="159" t="s">
        <v>1</v>
      </c>
      <c r="I349" s="161"/>
      <c r="L349" s="157"/>
      <c r="M349" s="162"/>
      <c r="N349" s="163"/>
      <c r="O349" s="163"/>
      <c r="P349" s="163"/>
      <c r="Q349" s="163"/>
      <c r="R349" s="163"/>
      <c r="S349" s="163"/>
      <c r="T349" s="164"/>
      <c r="AT349" s="159" t="s">
        <v>142</v>
      </c>
      <c r="AU349" s="159" t="s">
        <v>84</v>
      </c>
      <c r="AV349" s="13" t="s">
        <v>80</v>
      </c>
      <c r="AW349" s="13" t="s">
        <v>31</v>
      </c>
      <c r="AX349" s="13" t="s">
        <v>75</v>
      </c>
      <c r="AY349" s="159" t="s">
        <v>134</v>
      </c>
    </row>
    <row r="350" spans="1:65" s="14" customFormat="1" ht="10">
      <c r="B350" s="165"/>
      <c r="D350" s="158" t="s">
        <v>142</v>
      </c>
      <c r="E350" s="166" t="s">
        <v>1</v>
      </c>
      <c r="F350" s="167" t="s">
        <v>151</v>
      </c>
      <c r="H350" s="168">
        <v>38.49</v>
      </c>
      <c r="I350" s="169"/>
      <c r="L350" s="165"/>
      <c r="M350" s="170"/>
      <c r="N350" s="171"/>
      <c r="O350" s="171"/>
      <c r="P350" s="171"/>
      <c r="Q350" s="171"/>
      <c r="R350" s="171"/>
      <c r="S350" s="171"/>
      <c r="T350" s="172"/>
      <c r="AT350" s="166" t="s">
        <v>142</v>
      </c>
      <c r="AU350" s="166" t="s">
        <v>84</v>
      </c>
      <c r="AV350" s="14" t="s">
        <v>84</v>
      </c>
      <c r="AW350" s="14" t="s">
        <v>31</v>
      </c>
      <c r="AX350" s="14" t="s">
        <v>75</v>
      </c>
      <c r="AY350" s="166" t="s">
        <v>134</v>
      </c>
    </row>
    <row r="351" spans="1:65" s="14" customFormat="1" ht="10">
      <c r="B351" s="165"/>
      <c r="D351" s="158" t="s">
        <v>142</v>
      </c>
      <c r="E351" s="166" t="s">
        <v>1</v>
      </c>
      <c r="F351" s="167" t="s">
        <v>538</v>
      </c>
      <c r="H351" s="168">
        <v>14.616</v>
      </c>
      <c r="I351" s="169"/>
      <c r="L351" s="165"/>
      <c r="M351" s="170"/>
      <c r="N351" s="171"/>
      <c r="O351" s="171"/>
      <c r="P351" s="171"/>
      <c r="Q351" s="171"/>
      <c r="R351" s="171"/>
      <c r="S351" s="171"/>
      <c r="T351" s="172"/>
      <c r="AT351" s="166" t="s">
        <v>142</v>
      </c>
      <c r="AU351" s="166" t="s">
        <v>84</v>
      </c>
      <c r="AV351" s="14" t="s">
        <v>84</v>
      </c>
      <c r="AW351" s="14" t="s">
        <v>31</v>
      </c>
      <c r="AX351" s="14" t="s">
        <v>75</v>
      </c>
      <c r="AY351" s="166" t="s">
        <v>134</v>
      </c>
    </row>
    <row r="352" spans="1:65" s="14" customFormat="1" ht="10">
      <c r="B352" s="165"/>
      <c r="D352" s="158" t="s">
        <v>142</v>
      </c>
      <c r="E352" s="166" t="s">
        <v>1</v>
      </c>
      <c r="F352" s="167" t="s">
        <v>539</v>
      </c>
      <c r="H352" s="168">
        <v>17.135999999999999</v>
      </c>
      <c r="I352" s="169"/>
      <c r="L352" s="165"/>
      <c r="M352" s="170"/>
      <c r="N352" s="171"/>
      <c r="O352" s="171"/>
      <c r="P352" s="171"/>
      <c r="Q352" s="171"/>
      <c r="R352" s="171"/>
      <c r="S352" s="171"/>
      <c r="T352" s="172"/>
      <c r="AT352" s="166" t="s">
        <v>142</v>
      </c>
      <c r="AU352" s="166" t="s">
        <v>84</v>
      </c>
      <c r="AV352" s="14" t="s">
        <v>84</v>
      </c>
      <c r="AW352" s="14" t="s">
        <v>31</v>
      </c>
      <c r="AX352" s="14" t="s">
        <v>75</v>
      </c>
      <c r="AY352" s="166" t="s">
        <v>134</v>
      </c>
    </row>
    <row r="353" spans="1:51" s="15" customFormat="1" ht="10">
      <c r="B353" s="173"/>
      <c r="D353" s="158" t="s">
        <v>142</v>
      </c>
      <c r="E353" s="174" t="s">
        <v>1</v>
      </c>
      <c r="F353" s="175" t="s">
        <v>158</v>
      </c>
      <c r="H353" s="176">
        <v>70.242000000000004</v>
      </c>
      <c r="I353" s="177"/>
      <c r="L353" s="173"/>
      <c r="M353" s="195"/>
      <c r="N353" s="196"/>
      <c r="O353" s="196"/>
      <c r="P353" s="196"/>
      <c r="Q353" s="196"/>
      <c r="R353" s="196"/>
      <c r="S353" s="196"/>
      <c r="T353" s="197"/>
      <c r="AT353" s="174" t="s">
        <v>142</v>
      </c>
      <c r="AU353" s="174" t="s">
        <v>84</v>
      </c>
      <c r="AV353" s="15" t="s">
        <v>90</v>
      </c>
      <c r="AW353" s="15" t="s">
        <v>31</v>
      </c>
      <c r="AX353" s="15" t="s">
        <v>80</v>
      </c>
      <c r="AY353" s="174" t="s">
        <v>134</v>
      </c>
    </row>
    <row r="354" spans="1:51" s="2" customFormat="1" ht="7" customHeight="1">
      <c r="A354" s="32"/>
      <c r="B354" s="47"/>
      <c r="C354" s="48"/>
      <c r="D354" s="48"/>
      <c r="E354" s="48"/>
      <c r="F354" s="48"/>
      <c r="G354" s="48"/>
      <c r="H354" s="48"/>
      <c r="I354" s="48"/>
      <c r="J354" s="48"/>
      <c r="K354" s="48"/>
      <c r="L354" s="33"/>
      <c r="M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</row>
  </sheetData>
  <autoFilter ref="C133:K353" xr:uid="{00000000-0009-0000-0000-000001000000}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9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86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5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15</v>
      </c>
      <c r="L6" s="20"/>
    </row>
    <row r="7" spans="1:46" s="1" customFormat="1" ht="16.5" customHeight="1">
      <c r="B7" s="20"/>
      <c r="E7" s="242" t="str">
        <f>'Rekapitulace stavby'!K6</f>
        <v>Rekonstrukce dekontaminační místnosti a umývárny OKM</v>
      </c>
      <c r="F7" s="243"/>
      <c r="G7" s="243"/>
      <c r="H7" s="243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3" t="s">
        <v>540</v>
      </c>
      <c r="F9" s="244"/>
      <c r="G9" s="244"/>
      <c r="H9" s="24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33</v>
      </c>
      <c r="G12" s="32"/>
      <c r="H12" s="32"/>
      <c r="I12" s="27" t="s">
        <v>21</v>
      </c>
      <c r="J12" s="55" t="str">
        <f>'Rekapitulace stavby'!AN8</f>
        <v>24. 5. 2022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>Nemocnice Pardubického kraje, a.s.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5" t="str">
        <f>'Rekapitulace stavby'!E14</f>
        <v>Vyplň údaj</v>
      </c>
      <c r="F18" s="225"/>
      <c r="G18" s="225"/>
      <c r="H18" s="225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>astalon s.r.o., Pardubice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30" t="s">
        <v>1</v>
      </c>
      <c r="F27" s="230"/>
      <c r="G27" s="230"/>
      <c r="H27" s="23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3"/>
      <c r="C30" s="32"/>
      <c r="D30" s="97" t="s">
        <v>35</v>
      </c>
      <c r="E30" s="32"/>
      <c r="F30" s="32"/>
      <c r="G30" s="32"/>
      <c r="H30" s="32"/>
      <c r="I30" s="32"/>
      <c r="J30" s="71">
        <f>ROUND(J120,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36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39</v>
      </c>
      <c r="E33" s="27" t="s">
        <v>40</v>
      </c>
      <c r="F33" s="99">
        <f>ROUND((SUM(BE120:BE198)),  2)</f>
        <v>0</v>
      </c>
      <c r="G33" s="32"/>
      <c r="H33" s="32"/>
      <c r="I33" s="100">
        <v>0.21</v>
      </c>
      <c r="J33" s="99">
        <f>ROUND(((SUM(BE120:BE198))*I33),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41</v>
      </c>
      <c r="F34" s="99">
        <f>ROUND((SUM(BF120:BF198)),  2)</f>
        <v>0</v>
      </c>
      <c r="G34" s="32"/>
      <c r="H34" s="32"/>
      <c r="I34" s="100">
        <v>0.15</v>
      </c>
      <c r="J34" s="99">
        <f>ROUND(((SUM(BF120:BF198))*I34),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42</v>
      </c>
      <c r="F35" s="99">
        <f>ROUND((SUM(BG120:BG198)),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43</v>
      </c>
      <c r="F36" s="99">
        <f>ROUND((SUM(BH120:BH198)),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44</v>
      </c>
      <c r="F37" s="99">
        <f>ROUND((SUM(BI120:BI198)),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3"/>
      <c r="C39" s="101"/>
      <c r="D39" s="102" t="s">
        <v>45</v>
      </c>
      <c r="E39" s="60"/>
      <c r="F39" s="60"/>
      <c r="G39" s="103" t="s">
        <v>46</v>
      </c>
      <c r="H39" s="104" t="s">
        <v>47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0">
      <c r="B51" s="20"/>
      <c r="L51" s="20"/>
    </row>
    <row r="52" spans="1:31" ht="10">
      <c r="B52" s="20"/>
      <c r="L52" s="20"/>
    </row>
    <row r="53" spans="1:31" ht="10">
      <c r="B53" s="20"/>
      <c r="L53" s="20"/>
    </row>
    <row r="54" spans="1:31" ht="10">
      <c r="B54" s="20"/>
      <c r="L54" s="20"/>
    </row>
    <row r="55" spans="1:31" ht="10">
      <c r="B55" s="20"/>
      <c r="L55" s="20"/>
    </row>
    <row r="56" spans="1:31" ht="10">
      <c r="B56" s="20"/>
      <c r="L56" s="20"/>
    </row>
    <row r="57" spans="1:31" ht="10">
      <c r="B57" s="20"/>
      <c r="L57" s="20"/>
    </row>
    <row r="58" spans="1:31" ht="10">
      <c r="B58" s="20"/>
      <c r="L58" s="20"/>
    </row>
    <row r="59" spans="1:31" ht="10">
      <c r="B59" s="20"/>
      <c r="L59" s="20"/>
    </row>
    <row r="60" spans="1:31" ht="10">
      <c r="B60" s="20"/>
      <c r="L60" s="20"/>
    </row>
    <row r="61" spans="1:31" s="2" customFormat="1" ht="12.5">
      <c r="A61" s="32"/>
      <c r="B61" s="33"/>
      <c r="C61" s="32"/>
      <c r="D61" s="45" t="s">
        <v>50</v>
      </c>
      <c r="E61" s="35"/>
      <c r="F61" s="107" t="s">
        <v>51</v>
      </c>
      <c r="G61" s="45" t="s">
        <v>50</v>
      </c>
      <c r="H61" s="35"/>
      <c r="I61" s="35"/>
      <c r="J61" s="108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">
      <c r="B62" s="20"/>
      <c r="L62" s="20"/>
    </row>
    <row r="63" spans="1:31" ht="10">
      <c r="B63" s="20"/>
      <c r="L63" s="20"/>
    </row>
    <row r="64" spans="1:31" ht="10">
      <c r="B64" s="20"/>
      <c r="L64" s="20"/>
    </row>
    <row r="65" spans="1:31" s="2" customFormat="1" ht="13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">
      <c r="B66" s="20"/>
      <c r="L66" s="20"/>
    </row>
    <row r="67" spans="1:31" ht="10">
      <c r="B67" s="20"/>
      <c r="L67" s="20"/>
    </row>
    <row r="68" spans="1:31" ht="10">
      <c r="B68" s="20"/>
      <c r="L68" s="20"/>
    </row>
    <row r="69" spans="1:31" ht="10">
      <c r="B69" s="20"/>
      <c r="L69" s="20"/>
    </row>
    <row r="70" spans="1:31" ht="10">
      <c r="B70" s="20"/>
      <c r="L70" s="20"/>
    </row>
    <row r="71" spans="1:31" ht="10">
      <c r="B71" s="20"/>
      <c r="L71" s="20"/>
    </row>
    <row r="72" spans="1:31" ht="10">
      <c r="B72" s="20"/>
      <c r="L72" s="20"/>
    </row>
    <row r="73" spans="1:31" ht="10">
      <c r="B73" s="20"/>
      <c r="L73" s="20"/>
    </row>
    <row r="74" spans="1:31" ht="10">
      <c r="B74" s="20"/>
      <c r="L74" s="20"/>
    </row>
    <row r="75" spans="1:31" ht="10">
      <c r="B75" s="20"/>
      <c r="L75" s="20"/>
    </row>
    <row r="76" spans="1:31" s="2" customFormat="1" ht="12.5">
      <c r="A76" s="32"/>
      <c r="B76" s="33"/>
      <c r="C76" s="32"/>
      <c r="D76" s="45" t="s">
        <v>50</v>
      </c>
      <c r="E76" s="35"/>
      <c r="F76" s="107" t="s">
        <v>51</v>
      </c>
      <c r="G76" s="45" t="s">
        <v>50</v>
      </c>
      <c r="H76" s="35"/>
      <c r="I76" s="35"/>
      <c r="J76" s="108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2" t="str">
        <f>E7</f>
        <v>Rekonstrukce dekontaminační místnosti a umývárny OKM</v>
      </c>
      <c r="F85" s="243"/>
      <c r="G85" s="243"/>
      <c r="H85" s="24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3" t="str">
        <f>E9</f>
        <v>2 - Zdravotní technika</v>
      </c>
      <c r="F87" s="244"/>
      <c r="G87" s="244"/>
      <c r="H87" s="24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27" t="s">
        <v>21</v>
      </c>
      <c r="J89" s="55" t="str">
        <f>IF(J12="","",J12)</f>
        <v>24. 5. 2022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65" customHeight="1">
      <c r="A91" s="32"/>
      <c r="B91" s="33"/>
      <c r="C91" s="27" t="s">
        <v>23</v>
      </c>
      <c r="D91" s="32"/>
      <c r="E91" s="32"/>
      <c r="F91" s="25" t="str">
        <f>E15</f>
        <v>Nemocnice Pardubického kraje, a.s.</v>
      </c>
      <c r="G91" s="32"/>
      <c r="H91" s="32"/>
      <c r="I91" s="27" t="s">
        <v>29</v>
      </c>
      <c r="J91" s="30" t="str">
        <f>E21</f>
        <v>astalon s.r.o., Pardubice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5" customHeight="1">
      <c r="B97" s="112"/>
      <c r="D97" s="113" t="s">
        <v>541</v>
      </c>
      <c r="E97" s="114"/>
      <c r="F97" s="114"/>
      <c r="G97" s="114"/>
      <c r="H97" s="114"/>
      <c r="I97" s="114"/>
      <c r="J97" s="115">
        <f>J121</f>
        <v>0</v>
      </c>
      <c r="L97" s="112"/>
    </row>
    <row r="98" spans="1:31" s="9" customFormat="1" ht="25" customHeight="1">
      <c r="B98" s="112"/>
      <c r="D98" s="113" t="s">
        <v>542</v>
      </c>
      <c r="E98" s="114"/>
      <c r="F98" s="114"/>
      <c r="G98" s="114"/>
      <c r="H98" s="114"/>
      <c r="I98" s="114"/>
      <c r="J98" s="115">
        <f>J144</f>
        <v>0</v>
      </c>
      <c r="L98" s="112"/>
    </row>
    <row r="99" spans="1:31" s="9" customFormat="1" ht="25" customHeight="1">
      <c r="B99" s="112"/>
      <c r="D99" s="113" t="s">
        <v>543</v>
      </c>
      <c r="E99" s="114"/>
      <c r="F99" s="114"/>
      <c r="G99" s="114"/>
      <c r="H99" s="114"/>
      <c r="I99" s="114"/>
      <c r="J99" s="115">
        <f>J180</f>
        <v>0</v>
      </c>
      <c r="L99" s="112"/>
    </row>
    <row r="100" spans="1:31" s="9" customFormat="1" ht="25" customHeight="1">
      <c r="B100" s="112"/>
      <c r="D100" s="113" t="s">
        <v>544</v>
      </c>
      <c r="E100" s="114"/>
      <c r="F100" s="114"/>
      <c r="G100" s="114"/>
      <c r="H100" s="114"/>
      <c r="I100" s="114"/>
      <c r="J100" s="115">
        <f>J197</f>
        <v>0</v>
      </c>
      <c r="L100" s="112"/>
    </row>
    <row r="101" spans="1:31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7" customHeight="1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7" customHeight="1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5" customHeight="1">
      <c r="A107" s="32"/>
      <c r="B107" s="33"/>
      <c r="C107" s="21" t="s">
        <v>119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7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15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42" t="str">
        <f>E7</f>
        <v>Rekonstrukce dekontaminační místnosti a umývárny OKM</v>
      </c>
      <c r="F110" s="243"/>
      <c r="G110" s="243"/>
      <c r="H110" s="243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94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03" t="str">
        <f>E9</f>
        <v>2 - Zdravotní technika</v>
      </c>
      <c r="F112" s="244"/>
      <c r="G112" s="244"/>
      <c r="H112" s="244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7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19</v>
      </c>
      <c r="D114" s="32"/>
      <c r="E114" s="32"/>
      <c r="F114" s="25" t="str">
        <f>F12</f>
        <v xml:space="preserve"> </v>
      </c>
      <c r="G114" s="32"/>
      <c r="H114" s="32"/>
      <c r="I114" s="27" t="s">
        <v>21</v>
      </c>
      <c r="J114" s="55" t="str">
        <f>IF(J12="","",J12)</f>
        <v>24. 5. 2022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25.65" customHeight="1">
      <c r="A116" s="32"/>
      <c r="B116" s="33"/>
      <c r="C116" s="27" t="s">
        <v>23</v>
      </c>
      <c r="D116" s="32"/>
      <c r="E116" s="32"/>
      <c r="F116" s="25" t="str">
        <f>E15</f>
        <v>Nemocnice Pardubického kraje, a.s.</v>
      </c>
      <c r="G116" s="32"/>
      <c r="H116" s="32"/>
      <c r="I116" s="27" t="s">
        <v>29</v>
      </c>
      <c r="J116" s="30" t="str">
        <f>E21</f>
        <v>astalon s.r.o., Pardubice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15" customHeight="1">
      <c r="A117" s="32"/>
      <c r="B117" s="33"/>
      <c r="C117" s="27" t="s">
        <v>27</v>
      </c>
      <c r="D117" s="32"/>
      <c r="E117" s="32"/>
      <c r="F117" s="25" t="str">
        <f>IF(E18="","",E18)</f>
        <v>Vyplň údaj</v>
      </c>
      <c r="G117" s="32"/>
      <c r="H117" s="32"/>
      <c r="I117" s="27" t="s">
        <v>32</v>
      </c>
      <c r="J117" s="30" t="str">
        <f>E24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2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20"/>
      <c r="B119" s="121"/>
      <c r="C119" s="122" t="s">
        <v>120</v>
      </c>
      <c r="D119" s="123" t="s">
        <v>60</v>
      </c>
      <c r="E119" s="123" t="s">
        <v>56</v>
      </c>
      <c r="F119" s="123" t="s">
        <v>57</v>
      </c>
      <c r="G119" s="123" t="s">
        <v>121</v>
      </c>
      <c r="H119" s="123" t="s">
        <v>122</v>
      </c>
      <c r="I119" s="123" t="s">
        <v>123</v>
      </c>
      <c r="J119" s="123" t="s">
        <v>98</v>
      </c>
      <c r="K119" s="124" t="s">
        <v>124</v>
      </c>
      <c r="L119" s="125"/>
      <c r="M119" s="62" t="s">
        <v>1</v>
      </c>
      <c r="N119" s="63" t="s">
        <v>39</v>
      </c>
      <c r="O119" s="63" t="s">
        <v>125</v>
      </c>
      <c r="P119" s="63" t="s">
        <v>126</v>
      </c>
      <c r="Q119" s="63" t="s">
        <v>127</v>
      </c>
      <c r="R119" s="63" t="s">
        <v>128</v>
      </c>
      <c r="S119" s="63" t="s">
        <v>129</v>
      </c>
      <c r="T119" s="64" t="s">
        <v>130</v>
      </c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</row>
    <row r="120" spans="1:65" s="2" customFormat="1" ht="22.75" customHeight="1">
      <c r="A120" s="32"/>
      <c r="B120" s="33"/>
      <c r="C120" s="69" t="s">
        <v>131</v>
      </c>
      <c r="D120" s="32"/>
      <c r="E120" s="32"/>
      <c r="F120" s="32"/>
      <c r="G120" s="32"/>
      <c r="H120" s="32"/>
      <c r="I120" s="32"/>
      <c r="J120" s="126">
        <f>BK120</f>
        <v>0</v>
      </c>
      <c r="K120" s="32"/>
      <c r="L120" s="33"/>
      <c r="M120" s="65"/>
      <c r="N120" s="56"/>
      <c r="O120" s="66"/>
      <c r="P120" s="127">
        <f>P121+P144+P180+P197</f>
        <v>0</v>
      </c>
      <c r="Q120" s="66"/>
      <c r="R120" s="127">
        <f>R121+R144+R180+R197</f>
        <v>0</v>
      </c>
      <c r="S120" s="66"/>
      <c r="T120" s="128">
        <f>T121+T144+T180+T197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74</v>
      </c>
      <c r="AU120" s="17" t="s">
        <v>100</v>
      </c>
      <c r="BK120" s="129">
        <f>BK121+BK144+BK180+BK197</f>
        <v>0</v>
      </c>
    </row>
    <row r="121" spans="1:65" s="12" customFormat="1" ht="25.9" customHeight="1">
      <c r="B121" s="130"/>
      <c r="D121" s="131" t="s">
        <v>74</v>
      </c>
      <c r="E121" s="132" t="s">
        <v>334</v>
      </c>
      <c r="F121" s="132" t="s">
        <v>545</v>
      </c>
      <c r="I121" s="133"/>
      <c r="J121" s="134">
        <f>BK121</f>
        <v>0</v>
      </c>
      <c r="L121" s="130"/>
      <c r="M121" s="135"/>
      <c r="N121" s="136"/>
      <c r="O121" s="136"/>
      <c r="P121" s="137">
        <f>SUM(P122:P143)</f>
        <v>0</v>
      </c>
      <c r="Q121" s="136"/>
      <c r="R121" s="137">
        <f>SUM(R122:R143)</f>
        <v>0</v>
      </c>
      <c r="S121" s="136"/>
      <c r="T121" s="138">
        <f>SUM(T122:T143)</f>
        <v>0</v>
      </c>
      <c r="AR121" s="131" t="s">
        <v>84</v>
      </c>
      <c r="AT121" s="139" t="s">
        <v>74</v>
      </c>
      <c r="AU121" s="139" t="s">
        <v>75</v>
      </c>
      <c r="AY121" s="131" t="s">
        <v>134</v>
      </c>
      <c r="BK121" s="140">
        <f>SUM(BK122:BK143)</f>
        <v>0</v>
      </c>
    </row>
    <row r="122" spans="1:65" s="2" customFormat="1" ht="16.5" customHeight="1">
      <c r="A122" s="32"/>
      <c r="B122" s="143"/>
      <c r="C122" s="144" t="s">
        <v>80</v>
      </c>
      <c r="D122" s="144" t="s">
        <v>136</v>
      </c>
      <c r="E122" s="145" t="s">
        <v>546</v>
      </c>
      <c r="F122" s="146" t="s">
        <v>547</v>
      </c>
      <c r="G122" s="147" t="s">
        <v>339</v>
      </c>
      <c r="H122" s="148">
        <v>1</v>
      </c>
      <c r="I122" s="149"/>
      <c r="J122" s="150">
        <f t="shared" ref="J122:J143" si="0">ROUND(I122*H122,2)</f>
        <v>0</v>
      </c>
      <c r="K122" s="146" t="s">
        <v>1</v>
      </c>
      <c r="L122" s="33"/>
      <c r="M122" s="151" t="s">
        <v>1</v>
      </c>
      <c r="N122" s="152" t="s">
        <v>40</v>
      </c>
      <c r="O122" s="58"/>
      <c r="P122" s="153">
        <f t="shared" ref="P122:P143" si="1">O122*H122</f>
        <v>0</v>
      </c>
      <c r="Q122" s="153">
        <v>0</v>
      </c>
      <c r="R122" s="153">
        <f t="shared" ref="R122:R143" si="2">Q122*H122</f>
        <v>0</v>
      </c>
      <c r="S122" s="153">
        <v>0</v>
      </c>
      <c r="T122" s="154">
        <f t="shared" ref="T122:T143" si="3"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5" t="s">
        <v>231</v>
      </c>
      <c r="AT122" s="155" t="s">
        <v>136</v>
      </c>
      <c r="AU122" s="155" t="s">
        <v>80</v>
      </c>
      <c r="AY122" s="17" t="s">
        <v>134</v>
      </c>
      <c r="BE122" s="156">
        <f t="shared" ref="BE122:BE143" si="4">IF(N122="základní",J122,0)</f>
        <v>0</v>
      </c>
      <c r="BF122" s="156">
        <f t="shared" ref="BF122:BF143" si="5">IF(N122="snížená",J122,0)</f>
        <v>0</v>
      </c>
      <c r="BG122" s="156">
        <f t="shared" ref="BG122:BG143" si="6">IF(N122="zákl. přenesená",J122,0)</f>
        <v>0</v>
      </c>
      <c r="BH122" s="156">
        <f t="shared" ref="BH122:BH143" si="7">IF(N122="sníž. přenesená",J122,0)</f>
        <v>0</v>
      </c>
      <c r="BI122" s="156">
        <f t="shared" ref="BI122:BI143" si="8">IF(N122="nulová",J122,0)</f>
        <v>0</v>
      </c>
      <c r="BJ122" s="17" t="s">
        <v>80</v>
      </c>
      <c r="BK122" s="156">
        <f t="shared" ref="BK122:BK143" si="9">ROUND(I122*H122,2)</f>
        <v>0</v>
      </c>
      <c r="BL122" s="17" t="s">
        <v>231</v>
      </c>
      <c r="BM122" s="155" t="s">
        <v>84</v>
      </c>
    </row>
    <row r="123" spans="1:65" s="2" customFormat="1" ht="16.5" customHeight="1">
      <c r="A123" s="32"/>
      <c r="B123" s="143"/>
      <c r="C123" s="144" t="s">
        <v>84</v>
      </c>
      <c r="D123" s="144" t="s">
        <v>136</v>
      </c>
      <c r="E123" s="145" t="s">
        <v>548</v>
      </c>
      <c r="F123" s="146" t="s">
        <v>549</v>
      </c>
      <c r="G123" s="147" t="s">
        <v>205</v>
      </c>
      <c r="H123" s="148">
        <v>16.8</v>
      </c>
      <c r="I123" s="149"/>
      <c r="J123" s="150">
        <f t="shared" si="0"/>
        <v>0</v>
      </c>
      <c r="K123" s="146" t="s">
        <v>1</v>
      </c>
      <c r="L123" s="33"/>
      <c r="M123" s="151" t="s">
        <v>1</v>
      </c>
      <c r="N123" s="152" t="s">
        <v>40</v>
      </c>
      <c r="O123" s="58"/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5" t="s">
        <v>231</v>
      </c>
      <c r="AT123" s="155" t="s">
        <v>136</v>
      </c>
      <c r="AU123" s="155" t="s">
        <v>80</v>
      </c>
      <c r="AY123" s="17" t="s">
        <v>134</v>
      </c>
      <c r="BE123" s="156">
        <f t="shared" si="4"/>
        <v>0</v>
      </c>
      <c r="BF123" s="156">
        <f t="shared" si="5"/>
        <v>0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7" t="s">
        <v>80</v>
      </c>
      <c r="BK123" s="156">
        <f t="shared" si="9"/>
        <v>0</v>
      </c>
      <c r="BL123" s="17" t="s">
        <v>231</v>
      </c>
      <c r="BM123" s="155" t="s">
        <v>90</v>
      </c>
    </row>
    <row r="124" spans="1:65" s="2" customFormat="1" ht="16.5" customHeight="1">
      <c r="A124" s="32"/>
      <c r="B124" s="143"/>
      <c r="C124" s="144" t="s">
        <v>87</v>
      </c>
      <c r="D124" s="144" t="s">
        <v>136</v>
      </c>
      <c r="E124" s="145" t="s">
        <v>550</v>
      </c>
      <c r="F124" s="146" t="s">
        <v>551</v>
      </c>
      <c r="G124" s="147" t="s">
        <v>205</v>
      </c>
      <c r="H124" s="148">
        <v>5.25</v>
      </c>
      <c r="I124" s="149"/>
      <c r="J124" s="150">
        <f t="shared" si="0"/>
        <v>0</v>
      </c>
      <c r="K124" s="146" t="s">
        <v>1</v>
      </c>
      <c r="L124" s="33"/>
      <c r="M124" s="151" t="s">
        <v>1</v>
      </c>
      <c r="N124" s="152" t="s">
        <v>40</v>
      </c>
      <c r="O124" s="58"/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5" t="s">
        <v>231</v>
      </c>
      <c r="AT124" s="155" t="s">
        <v>136</v>
      </c>
      <c r="AU124" s="155" t="s">
        <v>80</v>
      </c>
      <c r="AY124" s="17" t="s">
        <v>134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7" t="s">
        <v>80</v>
      </c>
      <c r="BK124" s="156">
        <f t="shared" si="9"/>
        <v>0</v>
      </c>
      <c r="BL124" s="17" t="s">
        <v>231</v>
      </c>
      <c r="BM124" s="155" t="s">
        <v>145</v>
      </c>
    </row>
    <row r="125" spans="1:65" s="2" customFormat="1" ht="16.5" customHeight="1">
      <c r="A125" s="32"/>
      <c r="B125" s="143"/>
      <c r="C125" s="144" t="s">
        <v>90</v>
      </c>
      <c r="D125" s="144" t="s">
        <v>136</v>
      </c>
      <c r="E125" s="145" t="s">
        <v>552</v>
      </c>
      <c r="F125" s="146" t="s">
        <v>553</v>
      </c>
      <c r="G125" s="147" t="s">
        <v>205</v>
      </c>
      <c r="H125" s="148">
        <v>0.42</v>
      </c>
      <c r="I125" s="149"/>
      <c r="J125" s="150">
        <f t="shared" si="0"/>
        <v>0</v>
      </c>
      <c r="K125" s="146" t="s">
        <v>1</v>
      </c>
      <c r="L125" s="33"/>
      <c r="M125" s="151" t="s">
        <v>1</v>
      </c>
      <c r="N125" s="152" t="s">
        <v>40</v>
      </c>
      <c r="O125" s="58"/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5" t="s">
        <v>231</v>
      </c>
      <c r="AT125" s="155" t="s">
        <v>136</v>
      </c>
      <c r="AU125" s="155" t="s">
        <v>80</v>
      </c>
      <c r="AY125" s="17" t="s">
        <v>134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7" t="s">
        <v>80</v>
      </c>
      <c r="BK125" s="156">
        <f t="shared" si="9"/>
        <v>0</v>
      </c>
      <c r="BL125" s="17" t="s">
        <v>231</v>
      </c>
      <c r="BM125" s="155" t="s">
        <v>183</v>
      </c>
    </row>
    <row r="126" spans="1:65" s="2" customFormat="1" ht="16.5" customHeight="1">
      <c r="A126" s="32"/>
      <c r="B126" s="143"/>
      <c r="C126" s="144" t="s">
        <v>165</v>
      </c>
      <c r="D126" s="144" t="s">
        <v>136</v>
      </c>
      <c r="E126" s="145" t="s">
        <v>554</v>
      </c>
      <c r="F126" s="146" t="s">
        <v>555</v>
      </c>
      <c r="G126" s="147" t="s">
        <v>205</v>
      </c>
      <c r="H126" s="148">
        <v>13.125</v>
      </c>
      <c r="I126" s="149"/>
      <c r="J126" s="150">
        <f t="shared" si="0"/>
        <v>0</v>
      </c>
      <c r="K126" s="146" t="s">
        <v>1</v>
      </c>
      <c r="L126" s="33"/>
      <c r="M126" s="151" t="s">
        <v>1</v>
      </c>
      <c r="N126" s="152" t="s">
        <v>40</v>
      </c>
      <c r="O126" s="58"/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5" t="s">
        <v>231</v>
      </c>
      <c r="AT126" s="155" t="s">
        <v>136</v>
      </c>
      <c r="AU126" s="155" t="s">
        <v>80</v>
      </c>
      <c r="AY126" s="17" t="s">
        <v>134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7" t="s">
        <v>80</v>
      </c>
      <c r="BK126" s="156">
        <f t="shared" si="9"/>
        <v>0</v>
      </c>
      <c r="BL126" s="17" t="s">
        <v>231</v>
      </c>
      <c r="BM126" s="155" t="s">
        <v>195</v>
      </c>
    </row>
    <row r="127" spans="1:65" s="2" customFormat="1" ht="16.5" customHeight="1">
      <c r="A127" s="32"/>
      <c r="B127" s="143"/>
      <c r="C127" s="144" t="s">
        <v>145</v>
      </c>
      <c r="D127" s="144" t="s">
        <v>136</v>
      </c>
      <c r="E127" s="145" t="s">
        <v>556</v>
      </c>
      <c r="F127" s="146" t="s">
        <v>557</v>
      </c>
      <c r="G127" s="147" t="s">
        <v>205</v>
      </c>
      <c r="H127" s="148">
        <v>1.26</v>
      </c>
      <c r="I127" s="149"/>
      <c r="J127" s="150">
        <f t="shared" si="0"/>
        <v>0</v>
      </c>
      <c r="K127" s="146" t="s">
        <v>1</v>
      </c>
      <c r="L127" s="33"/>
      <c r="M127" s="151" t="s">
        <v>1</v>
      </c>
      <c r="N127" s="152" t="s">
        <v>40</v>
      </c>
      <c r="O127" s="58"/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231</v>
      </c>
      <c r="AT127" s="155" t="s">
        <v>136</v>
      </c>
      <c r="AU127" s="155" t="s">
        <v>80</v>
      </c>
      <c r="AY127" s="17" t="s">
        <v>134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7" t="s">
        <v>80</v>
      </c>
      <c r="BK127" s="156">
        <f t="shared" si="9"/>
        <v>0</v>
      </c>
      <c r="BL127" s="17" t="s">
        <v>231</v>
      </c>
      <c r="BM127" s="155" t="s">
        <v>212</v>
      </c>
    </row>
    <row r="128" spans="1:65" s="2" customFormat="1" ht="16.5" customHeight="1">
      <c r="A128" s="32"/>
      <c r="B128" s="143"/>
      <c r="C128" s="144" t="s">
        <v>176</v>
      </c>
      <c r="D128" s="144" t="s">
        <v>136</v>
      </c>
      <c r="E128" s="145" t="s">
        <v>558</v>
      </c>
      <c r="F128" s="146" t="s">
        <v>559</v>
      </c>
      <c r="G128" s="147" t="s">
        <v>205</v>
      </c>
      <c r="H128" s="148">
        <v>0.315</v>
      </c>
      <c r="I128" s="149"/>
      <c r="J128" s="150">
        <f t="shared" si="0"/>
        <v>0</v>
      </c>
      <c r="K128" s="146" t="s">
        <v>1</v>
      </c>
      <c r="L128" s="33"/>
      <c r="M128" s="151" t="s">
        <v>1</v>
      </c>
      <c r="N128" s="152" t="s">
        <v>40</v>
      </c>
      <c r="O128" s="58"/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231</v>
      </c>
      <c r="AT128" s="155" t="s">
        <v>136</v>
      </c>
      <c r="AU128" s="155" t="s">
        <v>80</v>
      </c>
      <c r="AY128" s="17" t="s">
        <v>134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7" t="s">
        <v>80</v>
      </c>
      <c r="BK128" s="156">
        <f t="shared" si="9"/>
        <v>0</v>
      </c>
      <c r="BL128" s="17" t="s">
        <v>231</v>
      </c>
      <c r="BM128" s="155" t="s">
        <v>222</v>
      </c>
    </row>
    <row r="129" spans="1:65" s="2" customFormat="1" ht="21.75" customHeight="1">
      <c r="A129" s="32"/>
      <c r="B129" s="143"/>
      <c r="C129" s="144" t="s">
        <v>183</v>
      </c>
      <c r="D129" s="144" t="s">
        <v>136</v>
      </c>
      <c r="E129" s="145" t="s">
        <v>560</v>
      </c>
      <c r="F129" s="146" t="s">
        <v>561</v>
      </c>
      <c r="G129" s="147" t="s">
        <v>205</v>
      </c>
      <c r="H129" s="148">
        <v>6.93</v>
      </c>
      <c r="I129" s="149"/>
      <c r="J129" s="150">
        <f t="shared" si="0"/>
        <v>0</v>
      </c>
      <c r="K129" s="146" t="s">
        <v>1</v>
      </c>
      <c r="L129" s="33"/>
      <c r="M129" s="151" t="s">
        <v>1</v>
      </c>
      <c r="N129" s="152" t="s">
        <v>40</v>
      </c>
      <c r="O129" s="58"/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5" t="s">
        <v>231</v>
      </c>
      <c r="AT129" s="155" t="s">
        <v>136</v>
      </c>
      <c r="AU129" s="155" t="s">
        <v>80</v>
      </c>
      <c r="AY129" s="17" t="s">
        <v>134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7" t="s">
        <v>80</v>
      </c>
      <c r="BK129" s="156">
        <f t="shared" si="9"/>
        <v>0</v>
      </c>
      <c r="BL129" s="17" t="s">
        <v>231</v>
      </c>
      <c r="BM129" s="155" t="s">
        <v>231</v>
      </c>
    </row>
    <row r="130" spans="1:65" s="2" customFormat="1" ht="21.75" customHeight="1">
      <c r="A130" s="32"/>
      <c r="B130" s="143"/>
      <c r="C130" s="144" t="s">
        <v>191</v>
      </c>
      <c r="D130" s="144" t="s">
        <v>136</v>
      </c>
      <c r="E130" s="145" t="s">
        <v>562</v>
      </c>
      <c r="F130" s="146" t="s">
        <v>563</v>
      </c>
      <c r="G130" s="147" t="s">
        <v>205</v>
      </c>
      <c r="H130" s="148">
        <v>14.91</v>
      </c>
      <c r="I130" s="149"/>
      <c r="J130" s="150">
        <f t="shared" si="0"/>
        <v>0</v>
      </c>
      <c r="K130" s="146" t="s">
        <v>1</v>
      </c>
      <c r="L130" s="33"/>
      <c r="M130" s="151" t="s">
        <v>1</v>
      </c>
      <c r="N130" s="152" t="s">
        <v>40</v>
      </c>
      <c r="O130" s="58"/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5" t="s">
        <v>231</v>
      </c>
      <c r="AT130" s="155" t="s">
        <v>136</v>
      </c>
      <c r="AU130" s="155" t="s">
        <v>80</v>
      </c>
      <c r="AY130" s="17" t="s">
        <v>134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7" t="s">
        <v>80</v>
      </c>
      <c r="BK130" s="156">
        <f t="shared" si="9"/>
        <v>0</v>
      </c>
      <c r="BL130" s="17" t="s">
        <v>231</v>
      </c>
      <c r="BM130" s="155" t="s">
        <v>243</v>
      </c>
    </row>
    <row r="131" spans="1:65" s="2" customFormat="1" ht="21.75" customHeight="1">
      <c r="A131" s="32"/>
      <c r="B131" s="143"/>
      <c r="C131" s="144" t="s">
        <v>195</v>
      </c>
      <c r="D131" s="144" t="s">
        <v>136</v>
      </c>
      <c r="E131" s="145" t="s">
        <v>564</v>
      </c>
      <c r="F131" s="146" t="s">
        <v>565</v>
      </c>
      <c r="G131" s="147" t="s">
        <v>205</v>
      </c>
      <c r="H131" s="148">
        <v>2.625</v>
      </c>
      <c r="I131" s="149"/>
      <c r="J131" s="150">
        <f t="shared" si="0"/>
        <v>0</v>
      </c>
      <c r="K131" s="146" t="s">
        <v>1</v>
      </c>
      <c r="L131" s="33"/>
      <c r="M131" s="151" t="s">
        <v>1</v>
      </c>
      <c r="N131" s="152" t="s">
        <v>40</v>
      </c>
      <c r="O131" s="58"/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231</v>
      </c>
      <c r="AT131" s="155" t="s">
        <v>136</v>
      </c>
      <c r="AU131" s="155" t="s">
        <v>80</v>
      </c>
      <c r="AY131" s="17" t="s">
        <v>134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7" t="s">
        <v>80</v>
      </c>
      <c r="BK131" s="156">
        <f t="shared" si="9"/>
        <v>0</v>
      </c>
      <c r="BL131" s="17" t="s">
        <v>231</v>
      </c>
      <c r="BM131" s="155" t="s">
        <v>255</v>
      </c>
    </row>
    <row r="132" spans="1:65" s="2" customFormat="1" ht="21.75" customHeight="1">
      <c r="A132" s="32"/>
      <c r="B132" s="143"/>
      <c r="C132" s="144" t="s">
        <v>202</v>
      </c>
      <c r="D132" s="144" t="s">
        <v>136</v>
      </c>
      <c r="E132" s="145" t="s">
        <v>566</v>
      </c>
      <c r="F132" s="146" t="s">
        <v>567</v>
      </c>
      <c r="G132" s="147" t="s">
        <v>205</v>
      </c>
      <c r="H132" s="148">
        <v>4.62</v>
      </c>
      <c r="I132" s="149"/>
      <c r="J132" s="150">
        <f t="shared" si="0"/>
        <v>0</v>
      </c>
      <c r="K132" s="146" t="s">
        <v>1</v>
      </c>
      <c r="L132" s="33"/>
      <c r="M132" s="151" t="s">
        <v>1</v>
      </c>
      <c r="N132" s="152" t="s">
        <v>40</v>
      </c>
      <c r="O132" s="58"/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231</v>
      </c>
      <c r="AT132" s="155" t="s">
        <v>136</v>
      </c>
      <c r="AU132" s="155" t="s">
        <v>80</v>
      </c>
      <c r="AY132" s="17" t="s">
        <v>134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7" t="s">
        <v>80</v>
      </c>
      <c r="BK132" s="156">
        <f t="shared" si="9"/>
        <v>0</v>
      </c>
      <c r="BL132" s="17" t="s">
        <v>231</v>
      </c>
      <c r="BM132" s="155" t="s">
        <v>267</v>
      </c>
    </row>
    <row r="133" spans="1:65" s="2" customFormat="1" ht="16.5" customHeight="1">
      <c r="A133" s="32"/>
      <c r="B133" s="143"/>
      <c r="C133" s="144" t="s">
        <v>212</v>
      </c>
      <c r="D133" s="144" t="s">
        <v>136</v>
      </c>
      <c r="E133" s="145" t="s">
        <v>568</v>
      </c>
      <c r="F133" s="146" t="s">
        <v>569</v>
      </c>
      <c r="G133" s="147" t="s">
        <v>339</v>
      </c>
      <c r="H133" s="148">
        <v>1</v>
      </c>
      <c r="I133" s="149"/>
      <c r="J133" s="150">
        <f t="shared" si="0"/>
        <v>0</v>
      </c>
      <c r="K133" s="146" t="s">
        <v>1</v>
      </c>
      <c r="L133" s="33"/>
      <c r="M133" s="151" t="s">
        <v>1</v>
      </c>
      <c r="N133" s="152" t="s">
        <v>40</v>
      </c>
      <c r="O133" s="58"/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5" t="s">
        <v>231</v>
      </c>
      <c r="AT133" s="155" t="s">
        <v>136</v>
      </c>
      <c r="AU133" s="155" t="s">
        <v>80</v>
      </c>
      <c r="AY133" s="17" t="s">
        <v>134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7" t="s">
        <v>80</v>
      </c>
      <c r="BK133" s="156">
        <f t="shared" si="9"/>
        <v>0</v>
      </c>
      <c r="BL133" s="17" t="s">
        <v>231</v>
      </c>
      <c r="BM133" s="155" t="s">
        <v>276</v>
      </c>
    </row>
    <row r="134" spans="1:65" s="2" customFormat="1" ht="16.5" customHeight="1">
      <c r="A134" s="32"/>
      <c r="B134" s="143"/>
      <c r="C134" s="144" t="s">
        <v>217</v>
      </c>
      <c r="D134" s="144" t="s">
        <v>136</v>
      </c>
      <c r="E134" s="145" t="s">
        <v>570</v>
      </c>
      <c r="F134" s="146" t="s">
        <v>571</v>
      </c>
      <c r="G134" s="147" t="s">
        <v>339</v>
      </c>
      <c r="H134" s="148">
        <v>14</v>
      </c>
      <c r="I134" s="149"/>
      <c r="J134" s="150">
        <f t="shared" si="0"/>
        <v>0</v>
      </c>
      <c r="K134" s="146" t="s">
        <v>1</v>
      </c>
      <c r="L134" s="33"/>
      <c r="M134" s="151" t="s">
        <v>1</v>
      </c>
      <c r="N134" s="152" t="s">
        <v>40</v>
      </c>
      <c r="O134" s="58"/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5" t="s">
        <v>231</v>
      </c>
      <c r="AT134" s="155" t="s">
        <v>136</v>
      </c>
      <c r="AU134" s="155" t="s">
        <v>80</v>
      </c>
      <c r="AY134" s="17" t="s">
        <v>134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7" t="s">
        <v>80</v>
      </c>
      <c r="BK134" s="156">
        <f t="shared" si="9"/>
        <v>0</v>
      </c>
      <c r="BL134" s="17" t="s">
        <v>231</v>
      </c>
      <c r="BM134" s="155" t="s">
        <v>290</v>
      </c>
    </row>
    <row r="135" spans="1:65" s="2" customFormat="1" ht="16.5" customHeight="1">
      <c r="A135" s="32"/>
      <c r="B135" s="143"/>
      <c r="C135" s="144" t="s">
        <v>222</v>
      </c>
      <c r="D135" s="144" t="s">
        <v>136</v>
      </c>
      <c r="E135" s="145" t="s">
        <v>572</v>
      </c>
      <c r="F135" s="146" t="s">
        <v>573</v>
      </c>
      <c r="G135" s="147" t="s">
        <v>339</v>
      </c>
      <c r="H135" s="148">
        <v>1</v>
      </c>
      <c r="I135" s="149"/>
      <c r="J135" s="150">
        <f t="shared" si="0"/>
        <v>0</v>
      </c>
      <c r="K135" s="146" t="s">
        <v>1</v>
      </c>
      <c r="L135" s="33"/>
      <c r="M135" s="151" t="s">
        <v>1</v>
      </c>
      <c r="N135" s="152" t="s">
        <v>40</v>
      </c>
      <c r="O135" s="58"/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231</v>
      </c>
      <c r="AT135" s="155" t="s">
        <v>136</v>
      </c>
      <c r="AU135" s="155" t="s">
        <v>80</v>
      </c>
      <c r="AY135" s="17" t="s">
        <v>134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7" t="s">
        <v>80</v>
      </c>
      <c r="BK135" s="156">
        <f t="shared" si="9"/>
        <v>0</v>
      </c>
      <c r="BL135" s="17" t="s">
        <v>231</v>
      </c>
      <c r="BM135" s="155" t="s">
        <v>303</v>
      </c>
    </row>
    <row r="136" spans="1:65" s="2" customFormat="1" ht="16.5" customHeight="1">
      <c r="A136" s="32"/>
      <c r="B136" s="143"/>
      <c r="C136" s="144" t="s">
        <v>8</v>
      </c>
      <c r="D136" s="144" t="s">
        <v>136</v>
      </c>
      <c r="E136" s="145" t="s">
        <v>574</v>
      </c>
      <c r="F136" s="146" t="s">
        <v>575</v>
      </c>
      <c r="G136" s="147" t="s">
        <v>339</v>
      </c>
      <c r="H136" s="148">
        <v>4</v>
      </c>
      <c r="I136" s="149"/>
      <c r="J136" s="150">
        <f t="shared" si="0"/>
        <v>0</v>
      </c>
      <c r="K136" s="146" t="s">
        <v>1</v>
      </c>
      <c r="L136" s="33"/>
      <c r="M136" s="151" t="s">
        <v>1</v>
      </c>
      <c r="N136" s="152" t="s">
        <v>40</v>
      </c>
      <c r="O136" s="58"/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231</v>
      </c>
      <c r="AT136" s="155" t="s">
        <v>136</v>
      </c>
      <c r="AU136" s="155" t="s">
        <v>80</v>
      </c>
      <c r="AY136" s="17" t="s">
        <v>134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7" t="s">
        <v>80</v>
      </c>
      <c r="BK136" s="156">
        <f t="shared" si="9"/>
        <v>0</v>
      </c>
      <c r="BL136" s="17" t="s">
        <v>231</v>
      </c>
      <c r="BM136" s="155" t="s">
        <v>311</v>
      </c>
    </row>
    <row r="137" spans="1:65" s="2" customFormat="1" ht="33" customHeight="1">
      <c r="A137" s="32"/>
      <c r="B137" s="143"/>
      <c r="C137" s="144" t="s">
        <v>231</v>
      </c>
      <c r="D137" s="144" t="s">
        <v>136</v>
      </c>
      <c r="E137" s="145" t="s">
        <v>576</v>
      </c>
      <c r="F137" s="146" t="s">
        <v>577</v>
      </c>
      <c r="G137" s="147" t="s">
        <v>339</v>
      </c>
      <c r="H137" s="148">
        <v>4</v>
      </c>
      <c r="I137" s="149"/>
      <c r="J137" s="150">
        <f t="shared" si="0"/>
        <v>0</v>
      </c>
      <c r="K137" s="146" t="s">
        <v>1</v>
      </c>
      <c r="L137" s="33"/>
      <c r="M137" s="151" t="s">
        <v>1</v>
      </c>
      <c r="N137" s="152" t="s">
        <v>40</v>
      </c>
      <c r="O137" s="58"/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5" t="s">
        <v>231</v>
      </c>
      <c r="AT137" s="155" t="s">
        <v>136</v>
      </c>
      <c r="AU137" s="155" t="s">
        <v>80</v>
      </c>
      <c r="AY137" s="17" t="s">
        <v>134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7" t="s">
        <v>80</v>
      </c>
      <c r="BK137" s="156">
        <f t="shared" si="9"/>
        <v>0</v>
      </c>
      <c r="BL137" s="17" t="s">
        <v>231</v>
      </c>
      <c r="BM137" s="155" t="s">
        <v>298</v>
      </c>
    </row>
    <row r="138" spans="1:65" s="2" customFormat="1" ht="24.15" customHeight="1">
      <c r="A138" s="32"/>
      <c r="B138" s="143"/>
      <c r="C138" s="144" t="s">
        <v>237</v>
      </c>
      <c r="D138" s="144" t="s">
        <v>136</v>
      </c>
      <c r="E138" s="145" t="s">
        <v>578</v>
      </c>
      <c r="F138" s="146" t="s">
        <v>579</v>
      </c>
      <c r="G138" s="147" t="s">
        <v>339</v>
      </c>
      <c r="H138" s="148">
        <v>3</v>
      </c>
      <c r="I138" s="149"/>
      <c r="J138" s="150">
        <f t="shared" si="0"/>
        <v>0</v>
      </c>
      <c r="K138" s="146" t="s">
        <v>1</v>
      </c>
      <c r="L138" s="33"/>
      <c r="M138" s="151" t="s">
        <v>1</v>
      </c>
      <c r="N138" s="152" t="s">
        <v>40</v>
      </c>
      <c r="O138" s="58"/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231</v>
      </c>
      <c r="AT138" s="155" t="s">
        <v>136</v>
      </c>
      <c r="AU138" s="155" t="s">
        <v>80</v>
      </c>
      <c r="AY138" s="17" t="s">
        <v>134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7" t="s">
        <v>80</v>
      </c>
      <c r="BK138" s="156">
        <f t="shared" si="9"/>
        <v>0</v>
      </c>
      <c r="BL138" s="17" t="s">
        <v>231</v>
      </c>
      <c r="BM138" s="155" t="s">
        <v>330</v>
      </c>
    </row>
    <row r="139" spans="1:65" s="2" customFormat="1" ht="16.5" customHeight="1">
      <c r="A139" s="32"/>
      <c r="B139" s="143"/>
      <c r="C139" s="144" t="s">
        <v>243</v>
      </c>
      <c r="D139" s="144" t="s">
        <v>136</v>
      </c>
      <c r="E139" s="145" t="s">
        <v>580</v>
      </c>
      <c r="F139" s="146" t="s">
        <v>581</v>
      </c>
      <c r="G139" s="147" t="s">
        <v>205</v>
      </c>
      <c r="H139" s="148">
        <v>44.204999999999998</v>
      </c>
      <c r="I139" s="149"/>
      <c r="J139" s="150">
        <f t="shared" si="0"/>
        <v>0</v>
      </c>
      <c r="K139" s="146" t="s">
        <v>1</v>
      </c>
      <c r="L139" s="33"/>
      <c r="M139" s="151" t="s">
        <v>1</v>
      </c>
      <c r="N139" s="152" t="s">
        <v>40</v>
      </c>
      <c r="O139" s="58"/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231</v>
      </c>
      <c r="AT139" s="155" t="s">
        <v>136</v>
      </c>
      <c r="AU139" s="155" t="s">
        <v>80</v>
      </c>
      <c r="AY139" s="17" t="s">
        <v>134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7" t="s">
        <v>80</v>
      </c>
      <c r="BK139" s="156">
        <f t="shared" si="9"/>
        <v>0</v>
      </c>
      <c r="BL139" s="17" t="s">
        <v>231</v>
      </c>
      <c r="BM139" s="155" t="s">
        <v>343</v>
      </c>
    </row>
    <row r="140" spans="1:65" s="2" customFormat="1" ht="21.75" customHeight="1">
      <c r="A140" s="32"/>
      <c r="B140" s="143"/>
      <c r="C140" s="144" t="s">
        <v>249</v>
      </c>
      <c r="D140" s="144" t="s">
        <v>136</v>
      </c>
      <c r="E140" s="145" t="s">
        <v>582</v>
      </c>
      <c r="F140" s="146" t="s">
        <v>583</v>
      </c>
      <c r="G140" s="147" t="s">
        <v>198</v>
      </c>
      <c r="H140" s="148">
        <v>0.56999999999999995</v>
      </c>
      <c r="I140" s="149"/>
      <c r="J140" s="150">
        <f t="shared" si="0"/>
        <v>0</v>
      </c>
      <c r="K140" s="146" t="s">
        <v>1</v>
      </c>
      <c r="L140" s="33"/>
      <c r="M140" s="151" t="s">
        <v>1</v>
      </c>
      <c r="N140" s="152" t="s">
        <v>40</v>
      </c>
      <c r="O140" s="58"/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5" t="s">
        <v>231</v>
      </c>
      <c r="AT140" s="155" t="s">
        <v>136</v>
      </c>
      <c r="AU140" s="155" t="s">
        <v>80</v>
      </c>
      <c r="AY140" s="17" t="s">
        <v>134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7" t="s">
        <v>80</v>
      </c>
      <c r="BK140" s="156">
        <f t="shared" si="9"/>
        <v>0</v>
      </c>
      <c r="BL140" s="17" t="s">
        <v>231</v>
      </c>
      <c r="BM140" s="155" t="s">
        <v>352</v>
      </c>
    </row>
    <row r="141" spans="1:65" s="2" customFormat="1" ht="24.15" customHeight="1">
      <c r="A141" s="32"/>
      <c r="B141" s="143"/>
      <c r="C141" s="144" t="s">
        <v>255</v>
      </c>
      <c r="D141" s="144" t="s">
        <v>136</v>
      </c>
      <c r="E141" s="145" t="s">
        <v>584</v>
      </c>
      <c r="F141" s="146" t="s">
        <v>585</v>
      </c>
      <c r="G141" s="147" t="s">
        <v>205</v>
      </c>
      <c r="H141" s="148">
        <v>5</v>
      </c>
      <c r="I141" s="149"/>
      <c r="J141" s="150">
        <f t="shared" si="0"/>
        <v>0</v>
      </c>
      <c r="K141" s="146" t="s">
        <v>1</v>
      </c>
      <c r="L141" s="33"/>
      <c r="M141" s="151" t="s">
        <v>1</v>
      </c>
      <c r="N141" s="152" t="s">
        <v>40</v>
      </c>
      <c r="O141" s="58"/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231</v>
      </c>
      <c r="AT141" s="155" t="s">
        <v>136</v>
      </c>
      <c r="AU141" s="155" t="s">
        <v>80</v>
      </c>
      <c r="AY141" s="17" t="s">
        <v>134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7" t="s">
        <v>80</v>
      </c>
      <c r="BK141" s="156">
        <f t="shared" si="9"/>
        <v>0</v>
      </c>
      <c r="BL141" s="17" t="s">
        <v>231</v>
      </c>
      <c r="BM141" s="155" t="s">
        <v>363</v>
      </c>
    </row>
    <row r="142" spans="1:65" s="2" customFormat="1" ht="16.5" customHeight="1">
      <c r="A142" s="32"/>
      <c r="B142" s="143"/>
      <c r="C142" s="144" t="s">
        <v>7</v>
      </c>
      <c r="D142" s="144" t="s">
        <v>136</v>
      </c>
      <c r="E142" s="145" t="s">
        <v>586</v>
      </c>
      <c r="F142" s="146" t="s">
        <v>587</v>
      </c>
      <c r="G142" s="147" t="s">
        <v>588</v>
      </c>
      <c r="H142" s="148">
        <v>1</v>
      </c>
      <c r="I142" s="149"/>
      <c r="J142" s="150">
        <f t="shared" si="0"/>
        <v>0</v>
      </c>
      <c r="K142" s="146" t="s">
        <v>1</v>
      </c>
      <c r="L142" s="33"/>
      <c r="M142" s="151" t="s">
        <v>1</v>
      </c>
      <c r="N142" s="152" t="s">
        <v>40</v>
      </c>
      <c r="O142" s="58"/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5" t="s">
        <v>231</v>
      </c>
      <c r="AT142" s="155" t="s">
        <v>136</v>
      </c>
      <c r="AU142" s="155" t="s">
        <v>80</v>
      </c>
      <c r="AY142" s="17" t="s">
        <v>134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7" t="s">
        <v>80</v>
      </c>
      <c r="BK142" s="156">
        <f t="shared" si="9"/>
        <v>0</v>
      </c>
      <c r="BL142" s="17" t="s">
        <v>231</v>
      </c>
      <c r="BM142" s="155" t="s">
        <v>375</v>
      </c>
    </row>
    <row r="143" spans="1:65" s="2" customFormat="1" ht="21.75" customHeight="1">
      <c r="A143" s="32"/>
      <c r="B143" s="143"/>
      <c r="C143" s="144" t="s">
        <v>267</v>
      </c>
      <c r="D143" s="144" t="s">
        <v>136</v>
      </c>
      <c r="E143" s="145" t="s">
        <v>589</v>
      </c>
      <c r="F143" s="146" t="s">
        <v>590</v>
      </c>
      <c r="G143" s="147" t="s">
        <v>198</v>
      </c>
      <c r="H143" s="148">
        <v>7.6999999999999999E-2</v>
      </c>
      <c r="I143" s="149"/>
      <c r="J143" s="150">
        <f t="shared" si="0"/>
        <v>0</v>
      </c>
      <c r="K143" s="146" t="s">
        <v>1</v>
      </c>
      <c r="L143" s="33"/>
      <c r="M143" s="151" t="s">
        <v>1</v>
      </c>
      <c r="N143" s="152" t="s">
        <v>40</v>
      </c>
      <c r="O143" s="58"/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5" t="s">
        <v>231</v>
      </c>
      <c r="AT143" s="155" t="s">
        <v>136</v>
      </c>
      <c r="AU143" s="155" t="s">
        <v>80</v>
      </c>
      <c r="AY143" s="17" t="s">
        <v>134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7" t="s">
        <v>80</v>
      </c>
      <c r="BK143" s="156">
        <f t="shared" si="9"/>
        <v>0</v>
      </c>
      <c r="BL143" s="17" t="s">
        <v>231</v>
      </c>
      <c r="BM143" s="155" t="s">
        <v>386</v>
      </c>
    </row>
    <row r="144" spans="1:65" s="12" customFormat="1" ht="25.9" customHeight="1">
      <c r="B144" s="130"/>
      <c r="D144" s="131" t="s">
        <v>74</v>
      </c>
      <c r="E144" s="132" t="s">
        <v>591</v>
      </c>
      <c r="F144" s="132" t="s">
        <v>592</v>
      </c>
      <c r="I144" s="133"/>
      <c r="J144" s="134">
        <f>BK144</f>
        <v>0</v>
      </c>
      <c r="L144" s="130"/>
      <c r="M144" s="135"/>
      <c r="N144" s="136"/>
      <c r="O144" s="136"/>
      <c r="P144" s="137">
        <f>SUM(P145:P179)</f>
        <v>0</v>
      </c>
      <c r="Q144" s="136"/>
      <c r="R144" s="137">
        <f>SUM(R145:R179)</f>
        <v>0</v>
      </c>
      <c r="S144" s="136"/>
      <c r="T144" s="138">
        <f>SUM(T145:T179)</f>
        <v>0</v>
      </c>
      <c r="AR144" s="131" t="s">
        <v>84</v>
      </c>
      <c r="AT144" s="139" t="s">
        <v>74</v>
      </c>
      <c r="AU144" s="139" t="s">
        <v>75</v>
      </c>
      <c r="AY144" s="131" t="s">
        <v>134</v>
      </c>
      <c r="BK144" s="140">
        <f>SUM(BK145:BK179)</f>
        <v>0</v>
      </c>
    </row>
    <row r="145" spans="1:65" s="2" customFormat="1" ht="16.5" customHeight="1">
      <c r="A145" s="32"/>
      <c r="B145" s="143"/>
      <c r="C145" s="144" t="s">
        <v>271</v>
      </c>
      <c r="D145" s="144" t="s">
        <v>136</v>
      </c>
      <c r="E145" s="145" t="s">
        <v>593</v>
      </c>
      <c r="F145" s="146" t="s">
        <v>594</v>
      </c>
      <c r="G145" s="147" t="s">
        <v>205</v>
      </c>
      <c r="H145" s="148">
        <v>40.005000000000003</v>
      </c>
      <c r="I145" s="149"/>
      <c r="J145" s="150">
        <f t="shared" ref="J145:J179" si="10">ROUND(I145*H145,2)</f>
        <v>0</v>
      </c>
      <c r="K145" s="146" t="s">
        <v>1</v>
      </c>
      <c r="L145" s="33"/>
      <c r="M145" s="151" t="s">
        <v>1</v>
      </c>
      <c r="N145" s="152" t="s">
        <v>40</v>
      </c>
      <c r="O145" s="58"/>
      <c r="P145" s="153">
        <f t="shared" ref="P145:P179" si="11">O145*H145</f>
        <v>0</v>
      </c>
      <c r="Q145" s="153">
        <v>0</v>
      </c>
      <c r="R145" s="153">
        <f t="shared" ref="R145:R179" si="12">Q145*H145</f>
        <v>0</v>
      </c>
      <c r="S145" s="153">
        <v>0</v>
      </c>
      <c r="T145" s="154">
        <f t="shared" ref="T145:T179" si="13"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231</v>
      </c>
      <c r="AT145" s="155" t="s">
        <v>136</v>
      </c>
      <c r="AU145" s="155" t="s">
        <v>80</v>
      </c>
      <c r="AY145" s="17" t="s">
        <v>134</v>
      </c>
      <c r="BE145" s="156">
        <f t="shared" ref="BE145:BE179" si="14">IF(N145="základní",J145,0)</f>
        <v>0</v>
      </c>
      <c r="BF145" s="156">
        <f t="shared" ref="BF145:BF179" si="15">IF(N145="snížená",J145,0)</f>
        <v>0</v>
      </c>
      <c r="BG145" s="156">
        <f t="shared" ref="BG145:BG179" si="16">IF(N145="zákl. přenesená",J145,0)</f>
        <v>0</v>
      </c>
      <c r="BH145" s="156">
        <f t="shared" ref="BH145:BH179" si="17">IF(N145="sníž. přenesená",J145,0)</f>
        <v>0</v>
      </c>
      <c r="BI145" s="156">
        <f t="shared" ref="BI145:BI179" si="18">IF(N145="nulová",J145,0)</f>
        <v>0</v>
      </c>
      <c r="BJ145" s="17" t="s">
        <v>80</v>
      </c>
      <c r="BK145" s="156">
        <f t="shared" ref="BK145:BK179" si="19">ROUND(I145*H145,2)</f>
        <v>0</v>
      </c>
      <c r="BL145" s="17" t="s">
        <v>231</v>
      </c>
      <c r="BM145" s="155" t="s">
        <v>395</v>
      </c>
    </row>
    <row r="146" spans="1:65" s="2" customFormat="1" ht="21.75" customHeight="1">
      <c r="A146" s="32"/>
      <c r="B146" s="143"/>
      <c r="C146" s="144" t="s">
        <v>276</v>
      </c>
      <c r="D146" s="144" t="s">
        <v>136</v>
      </c>
      <c r="E146" s="145" t="s">
        <v>595</v>
      </c>
      <c r="F146" s="146" t="s">
        <v>596</v>
      </c>
      <c r="G146" s="147" t="s">
        <v>339</v>
      </c>
      <c r="H146" s="148">
        <v>1</v>
      </c>
      <c r="I146" s="149"/>
      <c r="J146" s="150">
        <f t="shared" si="10"/>
        <v>0</v>
      </c>
      <c r="K146" s="146" t="s">
        <v>1</v>
      </c>
      <c r="L146" s="33"/>
      <c r="M146" s="151" t="s">
        <v>1</v>
      </c>
      <c r="N146" s="152" t="s">
        <v>40</v>
      </c>
      <c r="O146" s="58"/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231</v>
      </c>
      <c r="AT146" s="155" t="s">
        <v>136</v>
      </c>
      <c r="AU146" s="155" t="s">
        <v>80</v>
      </c>
      <c r="AY146" s="17" t="s">
        <v>134</v>
      </c>
      <c r="BE146" s="156">
        <f t="shared" si="14"/>
        <v>0</v>
      </c>
      <c r="BF146" s="156">
        <f t="shared" si="15"/>
        <v>0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7" t="s">
        <v>80</v>
      </c>
      <c r="BK146" s="156">
        <f t="shared" si="19"/>
        <v>0</v>
      </c>
      <c r="BL146" s="17" t="s">
        <v>231</v>
      </c>
      <c r="BM146" s="155" t="s">
        <v>403</v>
      </c>
    </row>
    <row r="147" spans="1:65" s="2" customFormat="1" ht="21.75" customHeight="1">
      <c r="A147" s="32"/>
      <c r="B147" s="143"/>
      <c r="C147" s="144" t="s">
        <v>282</v>
      </c>
      <c r="D147" s="144" t="s">
        <v>136</v>
      </c>
      <c r="E147" s="145" t="s">
        <v>597</v>
      </c>
      <c r="F147" s="146" t="s">
        <v>598</v>
      </c>
      <c r="G147" s="147" t="s">
        <v>339</v>
      </c>
      <c r="H147" s="148">
        <v>3</v>
      </c>
      <c r="I147" s="149"/>
      <c r="J147" s="150">
        <f t="shared" si="10"/>
        <v>0</v>
      </c>
      <c r="K147" s="146" t="s">
        <v>1</v>
      </c>
      <c r="L147" s="33"/>
      <c r="M147" s="151" t="s">
        <v>1</v>
      </c>
      <c r="N147" s="152" t="s">
        <v>40</v>
      </c>
      <c r="O147" s="58"/>
      <c r="P147" s="153">
        <f t="shared" si="11"/>
        <v>0</v>
      </c>
      <c r="Q147" s="153">
        <v>0</v>
      </c>
      <c r="R147" s="153">
        <f t="shared" si="12"/>
        <v>0</v>
      </c>
      <c r="S147" s="153">
        <v>0</v>
      </c>
      <c r="T147" s="154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5" t="s">
        <v>231</v>
      </c>
      <c r="AT147" s="155" t="s">
        <v>136</v>
      </c>
      <c r="AU147" s="155" t="s">
        <v>80</v>
      </c>
      <c r="AY147" s="17" t="s">
        <v>134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7" t="s">
        <v>80</v>
      </c>
      <c r="BK147" s="156">
        <f t="shared" si="19"/>
        <v>0</v>
      </c>
      <c r="BL147" s="17" t="s">
        <v>231</v>
      </c>
      <c r="BM147" s="155" t="s">
        <v>411</v>
      </c>
    </row>
    <row r="148" spans="1:65" s="2" customFormat="1" ht="16.5" customHeight="1">
      <c r="A148" s="32"/>
      <c r="B148" s="143"/>
      <c r="C148" s="144" t="s">
        <v>290</v>
      </c>
      <c r="D148" s="144" t="s">
        <v>136</v>
      </c>
      <c r="E148" s="145" t="s">
        <v>599</v>
      </c>
      <c r="F148" s="146" t="s">
        <v>600</v>
      </c>
      <c r="G148" s="147" t="s">
        <v>205</v>
      </c>
      <c r="H148" s="148">
        <v>4.2</v>
      </c>
      <c r="I148" s="149"/>
      <c r="J148" s="150">
        <f t="shared" si="10"/>
        <v>0</v>
      </c>
      <c r="K148" s="146" t="s">
        <v>1</v>
      </c>
      <c r="L148" s="33"/>
      <c r="M148" s="151" t="s">
        <v>1</v>
      </c>
      <c r="N148" s="152" t="s">
        <v>40</v>
      </c>
      <c r="O148" s="58"/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231</v>
      </c>
      <c r="AT148" s="155" t="s">
        <v>136</v>
      </c>
      <c r="AU148" s="155" t="s">
        <v>80</v>
      </c>
      <c r="AY148" s="17" t="s">
        <v>134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7" t="s">
        <v>80</v>
      </c>
      <c r="BK148" s="156">
        <f t="shared" si="19"/>
        <v>0</v>
      </c>
      <c r="BL148" s="17" t="s">
        <v>231</v>
      </c>
      <c r="BM148" s="155" t="s">
        <v>419</v>
      </c>
    </row>
    <row r="149" spans="1:65" s="2" customFormat="1" ht="16.5" customHeight="1">
      <c r="A149" s="32"/>
      <c r="B149" s="143"/>
      <c r="C149" s="144" t="s">
        <v>294</v>
      </c>
      <c r="D149" s="144" t="s">
        <v>136</v>
      </c>
      <c r="E149" s="145" t="s">
        <v>601</v>
      </c>
      <c r="F149" s="146" t="s">
        <v>602</v>
      </c>
      <c r="G149" s="147" t="s">
        <v>205</v>
      </c>
      <c r="H149" s="148">
        <v>2.52</v>
      </c>
      <c r="I149" s="149"/>
      <c r="J149" s="150">
        <f t="shared" si="10"/>
        <v>0</v>
      </c>
      <c r="K149" s="146" t="s">
        <v>1</v>
      </c>
      <c r="L149" s="33"/>
      <c r="M149" s="151" t="s">
        <v>1</v>
      </c>
      <c r="N149" s="152" t="s">
        <v>40</v>
      </c>
      <c r="O149" s="58"/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231</v>
      </c>
      <c r="AT149" s="155" t="s">
        <v>136</v>
      </c>
      <c r="AU149" s="155" t="s">
        <v>80</v>
      </c>
      <c r="AY149" s="17" t="s">
        <v>134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7" t="s">
        <v>80</v>
      </c>
      <c r="BK149" s="156">
        <f t="shared" si="19"/>
        <v>0</v>
      </c>
      <c r="BL149" s="17" t="s">
        <v>231</v>
      </c>
      <c r="BM149" s="155" t="s">
        <v>427</v>
      </c>
    </row>
    <row r="150" spans="1:65" s="2" customFormat="1" ht="21.75" customHeight="1">
      <c r="A150" s="32"/>
      <c r="B150" s="143"/>
      <c r="C150" s="144" t="s">
        <v>303</v>
      </c>
      <c r="D150" s="144" t="s">
        <v>136</v>
      </c>
      <c r="E150" s="145" t="s">
        <v>603</v>
      </c>
      <c r="F150" s="146" t="s">
        <v>604</v>
      </c>
      <c r="G150" s="147" t="s">
        <v>205</v>
      </c>
      <c r="H150" s="148">
        <v>9.7650000000000006</v>
      </c>
      <c r="I150" s="149"/>
      <c r="J150" s="150">
        <f t="shared" si="10"/>
        <v>0</v>
      </c>
      <c r="K150" s="146" t="s">
        <v>1</v>
      </c>
      <c r="L150" s="33"/>
      <c r="M150" s="151" t="s">
        <v>1</v>
      </c>
      <c r="N150" s="152" t="s">
        <v>40</v>
      </c>
      <c r="O150" s="58"/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5" t="s">
        <v>231</v>
      </c>
      <c r="AT150" s="155" t="s">
        <v>136</v>
      </c>
      <c r="AU150" s="155" t="s">
        <v>80</v>
      </c>
      <c r="AY150" s="17" t="s">
        <v>134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7" t="s">
        <v>80</v>
      </c>
      <c r="BK150" s="156">
        <f t="shared" si="19"/>
        <v>0</v>
      </c>
      <c r="BL150" s="17" t="s">
        <v>231</v>
      </c>
      <c r="BM150" s="155" t="s">
        <v>437</v>
      </c>
    </row>
    <row r="151" spans="1:65" s="2" customFormat="1" ht="16.5" customHeight="1">
      <c r="A151" s="32"/>
      <c r="B151" s="143"/>
      <c r="C151" s="144" t="s">
        <v>307</v>
      </c>
      <c r="D151" s="144" t="s">
        <v>136</v>
      </c>
      <c r="E151" s="145" t="s">
        <v>605</v>
      </c>
      <c r="F151" s="146" t="s">
        <v>606</v>
      </c>
      <c r="G151" s="147" t="s">
        <v>205</v>
      </c>
      <c r="H151" s="148">
        <v>14.49</v>
      </c>
      <c r="I151" s="149"/>
      <c r="J151" s="150">
        <f t="shared" si="10"/>
        <v>0</v>
      </c>
      <c r="K151" s="146" t="s">
        <v>1</v>
      </c>
      <c r="L151" s="33"/>
      <c r="M151" s="151" t="s">
        <v>1</v>
      </c>
      <c r="N151" s="152" t="s">
        <v>40</v>
      </c>
      <c r="O151" s="58"/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5" t="s">
        <v>231</v>
      </c>
      <c r="AT151" s="155" t="s">
        <v>136</v>
      </c>
      <c r="AU151" s="155" t="s">
        <v>80</v>
      </c>
      <c r="AY151" s="17" t="s">
        <v>134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7" t="s">
        <v>80</v>
      </c>
      <c r="BK151" s="156">
        <f t="shared" si="19"/>
        <v>0</v>
      </c>
      <c r="BL151" s="17" t="s">
        <v>231</v>
      </c>
      <c r="BM151" s="155" t="s">
        <v>445</v>
      </c>
    </row>
    <row r="152" spans="1:65" s="2" customFormat="1" ht="21.75" customHeight="1">
      <c r="A152" s="32"/>
      <c r="B152" s="143"/>
      <c r="C152" s="144" t="s">
        <v>311</v>
      </c>
      <c r="D152" s="144" t="s">
        <v>136</v>
      </c>
      <c r="E152" s="145" t="s">
        <v>607</v>
      </c>
      <c r="F152" s="146" t="s">
        <v>608</v>
      </c>
      <c r="G152" s="147" t="s">
        <v>205</v>
      </c>
      <c r="H152" s="148">
        <v>0.52500000000000002</v>
      </c>
      <c r="I152" s="149"/>
      <c r="J152" s="150">
        <f t="shared" si="10"/>
        <v>0</v>
      </c>
      <c r="K152" s="146" t="s">
        <v>1</v>
      </c>
      <c r="L152" s="33"/>
      <c r="M152" s="151" t="s">
        <v>1</v>
      </c>
      <c r="N152" s="152" t="s">
        <v>40</v>
      </c>
      <c r="O152" s="58"/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5" t="s">
        <v>231</v>
      </c>
      <c r="AT152" s="155" t="s">
        <v>136</v>
      </c>
      <c r="AU152" s="155" t="s">
        <v>80</v>
      </c>
      <c r="AY152" s="17" t="s">
        <v>134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7" t="s">
        <v>80</v>
      </c>
      <c r="BK152" s="156">
        <f t="shared" si="19"/>
        <v>0</v>
      </c>
      <c r="BL152" s="17" t="s">
        <v>231</v>
      </c>
      <c r="BM152" s="155" t="s">
        <v>455</v>
      </c>
    </row>
    <row r="153" spans="1:65" s="2" customFormat="1" ht="16.5" customHeight="1">
      <c r="A153" s="32"/>
      <c r="B153" s="143"/>
      <c r="C153" s="144" t="s">
        <v>316</v>
      </c>
      <c r="D153" s="144" t="s">
        <v>136</v>
      </c>
      <c r="E153" s="145" t="s">
        <v>609</v>
      </c>
      <c r="F153" s="146" t="s">
        <v>610</v>
      </c>
      <c r="G153" s="147" t="s">
        <v>205</v>
      </c>
      <c r="H153" s="148">
        <v>6.72</v>
      </c>
      <c r="I153" s="149"/>
      <c r="J153" s="150">
        <f t="shared" si="10"/>
        <v>0</v>
      </c>
      <c r="K153" s="146" t="s">
        <v>1</v>
      </c>
      <c r="L153" s="33"/>
      <c r="M153" s="151" t="s">
        <v>1</v>
      </c>
      <c r="N153" s="152" t="s">
        <v>40</v>
      </c>
      <c r="O153" s="58"/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231</v>
      </c>
      <c r="AT153" s="155" t="s">
        <v>136</v>
      </c>
      <c r="AU153" s="155" t="s">
        <v>80</v>
      </c>
      <c r="AY153" s="17" t="s">
        <v>134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7" t="s">
        <v>80</v>
      </c>
      <c r="BK153" s="156">
        <f t="shared" si="19"/>
        <v>0</v>
      </c>
      <c r="BL153" s="17" t="s">
        <v>231</v>
      </c>
      <c r="BM153" s="155" t="s">
        <v>464</v>
      </c>
    </row>
    <row r="154" spans="1:65" s="2" customFormat="1" ht="16.5" customHeight="1">
      <c r="A154" s="32"/>
      <c r="B154" s="143"/>
      <c r="C154" s="144" t="s">
        <v>298</v>
      </c>
      <c r="D154" s="144" t="s">
        <v>136</v>
      </c>
      <c r="E154" s="145" t="s">
        <v>611</v>
      </c>
      <c r="F154" s="146" t="s">
        <v>612</v>
      </c>
      <c r="G154" s="147" t="s">
        <v>205</v>
      </c>
      <c r="H154" s="148">
        <v>9.66</v>
      </c>
      <c r="I154" s="149"/>
      <c r="J154" s="150">
        <f t="shared" si="10"/>
        <v>0</v>
      </c>
      <c r="K154" s="146" t="s">
        <v>1</v>
      </c>
      <c r="L154" s="33"/>
      <c r="M154" s="151" t="s">
        <v>1</v>
      </c>
      <c r="N154" s="152" t="s">
        <v>40</v>
      </c>
      <c r="O154" s="58"/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231</v>
      </c>
      <c r="AT154" s="155" t="s">
        <v>136</v>
      </c>
      <c r="AU154" s="155" t="s">
        <v>80</v>
      </c>
      <c r="AY154" s="17" t="s">
        <v>134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7" t="s">
        <v>80</v>
      </c>
      <c r="BK154" s="156">
        <f t="shared" si="19"/>
        <v>0</v>
      </c>
      <c r="BL154" s="17" t="s">
        <v>231</v>
      </c>
      <c r="BM154" s="155" t="s">
        <v>474</v>
      </c>
    </row>
    <row r="155" spans="1:65" s="2" customFormat="1" ht="21.75" customHeight="1">
      <c r="A155" s="32"/>
      <c r="B155" s="143"/>
      <c r="C155" s="144" t="s">
        <v>326</v>
      </c>
      <c r="D155" s="144" t="s">
        <v>136</v>
      </c>
      <c r="E155" s="145" t="s">
        <v>613</v>
      </c>
      <c r="F155" s="146" t="s">
        <v>614</v>
      </c>
      <c r="G155" s="147" t="s">
        <v>205</v>
      </c>
      <c r="H155" s="148">
        <v>23.204999999999998</v>
      </c>
      <c r="I155" s="149"/>
      <c r="J155" s="150">
        <f t="shared" si="10"/>
        <v>0</v>
      </c>
      <c r="K155" s="146" t="s">
        <v>1</v>
      </c>
      <c r="L155" s="33"/>
      <c r="M155" s="151" t="s">
        <v>1</v>
      </c>
      <c r="N155" s="152" t="s">
        <v>40</v>
      </c>
      <c r="O155" s="58"/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5" t="s">
        <v>231</v>
      </c>
      <c r="AT155" s="155" t="s">
        <v>136</v>
      </c>
      <c r="AU155" s="155" t="s">
        <v>80</v>
      </c>
      <c r="AY155" s="17" t="s">
        <v>134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7" t="s">
        <v>80</v>
      </c>
      <c r="BK155" s="156">
        <f t="shared" si="19"/>
        <v>0</v>
      </c>
      <c r="BL155" s="17" t="s">
        <v>231</v>
      </c>
      <c r="BM155" s="155" t="s">
        <v>484</v>
      </c>
    </row>
    <row r="156" spans="1:65" s="2" customFormat="1" ht="21.75" customHeight="1">
      <c r="A156" s="32"/>
      <c r="B156" s="143"/>
      <c r="C156" s="144" t="s">
        <v>330</v>
      </c>
      <c r="D156" s="144" t="s">
        <v>136</v>
      </c>
      <c r="E156" s="145" t="s">
        <v>615</v>
      </c>
      <c r="F156" s="146" t="s">
        <v>616</v>
      </c>
      <c r="G156" s="147" t="s">
        <v>205</v>
      </c>
      <c r="H156" s="148">
        <v>24.675000000000001</v>
      </c>
      <c r="I156" s="149"/>
      <c r="J156" s="150">
        <f t="shared" si="10"/>
        <v>0</v>
      </c>
      <c r="K156" s="146" t="s">
        <v>1</v>
      </c>
      <c r="L156" s="33"/>
      <c r="M156" s="151" t="s">
        <v>1</v>
      </c>
      <c r="N156" s="152" t="s">
        <v>40</v>
      </c>
      <c r="O156" s="58"/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231</v>
      </c>
      <c r="AT156" s="155" t="s">
        <v>136</v>
      </c>
      <c r="AU156" s="155" t="s">
        <v>80</v>
      </c>
      <c r="AY156" s="17" t="s">
        <v>134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7" t="s">
        <v>80</v>
      </c>
      <c r="BK156" s="156">
        <f t="shared" si="19"/>
        <v>0</v>
      </c>
      <c r="BL156" s="17" t="s">
        <v>231</v>
      </c>
      <c r="BM156" s="155" t="s">
        <v>496</v>
      </c>
    </row>
    <row r="157" spans="1:65" s="2" customFormat="1" ht="21.75" customHeight="1">
      <c r="A157" s="32"/>
      <c r="B157" s="143"/>
      <c r="C157" s="144" t="s">
        <v>336</v>
      </c>
      <c r="D157" s="144" t="s">
        <v>136</v>
      </c>
      <c r="E157" s="145" t="s">
        <v>617</v>
      </c>
      <c r="F157" s="146" t="s">
        <v>618</v>
      </c>
      <c r="G157" s="147" t="s">
        <v>205</v>
      </c>
      <c r="H157" s="148">
        <v>16.484999999999999</v>
      </c>
      <c r="I157" s="149"/>
      <c r="J157" s="150">
        <f t="shared" si="10"/>
        <v>0</v>
      </c>
      <c r="K157" s="146" t="s">
        <v>1</v>
      </c>
      <c r="L157" s="33"/>
      <c r="M157" s="151" t="s">
        <v>1</v>
      </c>
      <c r="N157" s="152" t="s">
        <v>40</v>
      </c>
      <c r="O157" s="58"/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231</v>
      </c>
      <c r="AT157" s="155" t="s">
        <v>136</v>
      </c>
      <c r="AU157" s="155" t="s">
        <v>80</v>
      </c>
      <c r="AY157" s="17" t="s">
        <v>134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7" t="s">
        <v>80</v>
      </c>
      <c r="BK157" s="156">
        <f t="shared" si="19"/>
        <v>0</v>
      </c>
      <c r="BL157" s="17" t="s">
        <v>231</v>
      </c>
      <c r="BM157" s="155" t="s">
        <v>508</v>
      </c>
    </row>
    <row r="158" spans="1:65" s="2" customFormat="1" ht="21.75" customHeight="1">
      <c r="A158" s="32"/>
      <c r="B158" s="143"/>
      <c r="C158" s="144" t="s">
        <v>343</v>
      </c>
      <c r="D158" s="144" t="s">
        <v>136</v>
      </c>
      <c r="E158" s="145" t="s">
        <v>619</v>
      </c>
      <c r="F158" s="146" t="s">
        <v>620</v>
      </c>
      <c r="G158" s="147" t="s">
        <v>205</v>
      </c>
      <c r="H158" s="148">
        <v>15.015000000000001</v>
      </c>
      <c r="I158" s="149"/>
      <c r="J158" s="150">
        <f t="shared" si="10"/>
        <v>0</v>
      </c>
      <c r="K158" s="146" t="s">
        <v>1</v>
      </c>
      <c r="L158" s="33"/>
      <c r="M158" s="151" t="s">
        <v>1</v>
      </c>
      <c r="N158" s="152" t="s">
        <v>40</v>
      </c>
      <c r="O158" s="58"/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5" t="s">
        <v>231</v>
      </c>
      <c r="AT158" s="155" t="s">
        <v>136</v>
      </c>
      <c r="AU158" s="155" t="s">
        <v>80</v>
      </c>
      <c r="AY158" s="17" t="s">
        <v>134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7" t="s">
        <v>80</v>
      </c>
      <c r="BK158" s="156">
        <f t="shared" si="19"/>
        <v>0</v>
      </c>
      <c r="BL158" s="17" t="s">
        <v>231</v>
      </c>
      <c r="BM158" s="155" t="s">
        <v>518</v>
      </c>
    </row>
    <row r="159" spans="1:65" s="2" customFormat="1" ht="24.15" customHeight="1">
      <c r="A159" s="32"/>
      <c r="B159" s="143"/>
      <c r="C159" s="144" t="s">
        <v>348</v>
      </c>
      <c r="D159" s="144" t="s">
        <v>136</v>
      </c>
      <c r="E159" s="145" t="s">
        <v>621</v>
      </c>
      <c r="F159" s="146" t="s">
        <v>622</v>
      </c>
      <c r="G159" s="147" t="s">
        <v>205</v>
      </c>
      <c r="H159" s="148">
        <v>6.72</v>
      </c>
      <c r="I159" s="149"/>
      <c r="J159" s="150">
        <f t="shared" si="10"/>
        <v>0</v>
      </c>
      <c r="K159" s="146" t="s">
        <v>1</v>
      </c>
      <c r="L159" s="33"/>
      <c r="M159" s="151" t="s">
        <v>1</v>
      </c>
      <c r="N159" s="152" t="s">
        <v>40</v>
      </c>
      <c r="O159" s="58"/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5" t="s">
        <v>231</v>
      </c>
      <c r="AT159" s="155" t="s">
        <v>136</v>
      </c>
      <c r="AU159" s="155" t="s">
        <v>80</v>
      </c>
      <c r="AY159" s="17" t="s">
        <v>134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7" t="s">
        <v>80</v>
      </c>
      <c r="BK159" s="156">
        <f t="shared" si="19"/>
        <v>0</v>
      </c>
      <c r="BL159" s="17" t="s">
        <v>231</v>
      </c>
      <c r="BM159" s="155" t="s">
        <v>530</v>
      </c>
    </row>
    <row r="160" spans="1:65" s="2" customFormat="1" ht="24.15" customHeight="1">
      <c r="A160" s="32"/>
      <c r="B160" s="143"/>
      <c r="C160" s="144" t="s">
        <v>352</v>
      </c>
      <c r="D160" s="144" t="s">
        <v>136</v>
      </c>
      <c r="E160" s="145" t="s">
        <v>623</v>
      </c>
      <c r="F160" s="146" t="s">
        <v>624</v>
      </c>
      <c r="G160" s="147" t="s">
        <v>205</v>
      </c>
      <c r="H160" s="148">
        <v>9.66</v>
      </c>
      <c r="I160" s="149"/>
      <c r="J160" s="150">
        <f t="shared" si="10"/>
        <v>0</v>
      </c>
      <c r="K160" s="146" t="s">
        <v>1</v>
      </c>
      <c r="L160" s="33"/>
      <c r="M160" s="151" t="s">
        <v>1</v>
      </c>
      <c r="N160" s="152" t="s">
        <v>40</v>
      </c>
      <c r="O160" s="58"/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5" t="s">
        <v>231</v>
      </c>
      <c r="AT160" s="155" t="s">
        <v>136</v>
      </c>
      <c r="AU160" s="155" t="s">
        <v>80</v>
      </c>
      <c r="AY160" s="17" t="s">
        <v>134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7" t="s">
        <v>80</v>
      </c>
      <c r="BK160" s="156">
        <f t="shared" si="19"/>
        <v>0</v>
      </c>
      <c r="BL160" s="17" t="s">
        <v>231</v>
      </c>
      <c r="BM160" s="155" t="s">
        <v>625</v>
      </c>
    </row>
    <row r="161" spans="1:65" s="2" customFormat="1" ht="16.5" customHeight="1">
      <c r="A161" s="32"/>
      <c r="B161" s="143"/>
      <c r="C161" s="144" t="s">
        <v>356</v>
      </c>
      <c r="D161" s="144" t="s">
        <v>136</v>
      </c>
      <c r="E161" s="145" t="s">
        <v>626</v>
      </c>
      <c r="F161" s="146" t="s">
        <v>627</v>
      </c>
      <c r="G161" s="147" t="s">
        <v>339</v>
      </c>
      <c r="H161" s="148">
        <v>20</v>
      </c>
      <c r="I161" s="149"/>
      <c r="J161" s="150">
        <f t="shared" si="10"/>
        <v>0</v>
      </c>
      <c r="K161" s="146" t="s">
        <v>1</v>
      </c>
      <c r="L161" s="33"/>
      <c r="M161" s="151" t="s">
        <v>1</v>
      </c>
      <c r="N161" s="152" t="s">
        <v>40</v>
      </c>
      <c r="O161" s="58"/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231</v>
      </c>
      <c r="AT161" s="155" t="s">
        <v>136</v>
      </c>
      <c r="AU161" s="155" t="s">
        <v>80</v>
      </c>
      <c r="AY161" s="17" t="s">
        <v>134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7" t="s">
        <v>80</v>
      </c>
      <c r="BK161" s="156">
        <f t="shared" si="19"/>
        <v>0</v>
      </c>
      <c r="BL161" s="17" t="s">
        <v>231</v>
      </c>
      <c r="BM161" s="155" t="s">
        <v>628</v>
      </c>
    </row>
    <row r="162" spans="1:65" s="2" customFormat="1" ht="16.5" customHeight="1">
      <c r="A162" s="32"/>
      <c r="B162" s="143"/>
      <c r="C162" s="144" t="s">
        <v>363</v>
      </c>
      <c r="D162" s="144" t="s">
        <v>136</v>
      </c>
      <c r="E162" s="145" t="s">
        <v>629</v>
      </c>
      <c r="F162" s="146" t="s">
        <v>630</v>
      </c>
      <c r="G162" s="147" t="s">
        <v>339</v>
      </c>
      <c r="H162" s="148">
        <v>3</v>
      </c>
      <c r="I162" s="149"/>
      <c r="J162" s="150">
        <f t="shared" si="10"/>
        <v>0</v>
      </c>
      <c r="K162" s="146" t="s">
        <v>1</v>
      </c>
      <c r="L162" s="33"/>
      <c r="M162" s="151" t="s">
        <v>1</v>
      </c>
      <c r="N162" s="152" t="s">
        <v>40</v>
      </c>
      <c r="O162" s="58"/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5" t="s">
        <v>231</v>
      </c>
      <c r="AT162" s="155" t="s">
        <v>136</v>
      </c>
      <c r="AU162" s="155" t="s">
        <v>80</v>
      </c>
      <c r="AY162" s="17" t="s">
        <v>134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7" t="s">
        <v>80</v>
      </c>
      <c r="BK162" s="156">
        <f t="shared" si="19"/>
        <v>0</v>
      </c>
      <c r="BL162" s="17" t="s">
        <v>231</v>
      </c>
      <c r="BM162" s="155" t="s">
        <v>631</v>
      </c>
    </row>
    <row r="163" spans="1:65" s="2" customFormat="1" ht="16.5" customHeight="1">
      <c r="A163" s="32"/>
      <c r="B163" s="143"/>
      <c r="C163" s="144" t="s">
        <v>369</v>
      </c>
      <c r="D163" s="144" t="s">
        <v>136</v>
      </c>
      <c r="E163" s="145" t="s">
        <v>632</v>
      </c>
      <c r="F163" s="146" t="s">
        <v>633</v>
      </c>
      <c r="G163" s="147" t="s">
        <v>339</v>
      </c>
      <c r="H163" s="148">
        <v>1</v>
      </c>
      <c r="I163" s="149"/>
      <c r="J163" s="150">
        <f t="shared" si="10"/>
        <v>0</v>
      </c>
      <c r="K163" s="146" t="s">
        <v>1</v>
      </c>
      <c r="L163" s="33"/>
      <c r="M163" s="151" t="s">
        <v>1</v>
      </c>
      <c r="N163" s="152" t="s">
        <v>40</v>
      </c>
      <c r="O163" s="58"/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5" t="s">
        <v>231</v>
      </c>
      <c r="AT163" s="155" t="s">
        <v>136</v>
      </c>
      <c r="AU163" s="155" t="s">
        <v>80</v>
      </c>
      <c r="AY163" s="17" t="s">
        <v>134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7" t="s">
        <v>80</v>
      </c>
      <c r="BK163" s="156">
        <f t="shared" si="19"/>
        <v>0</v>
      </c>
      <c r="BL163" s="17" t="s">
        <v>231</v>
      </c>
      <c r="BM163" s="155" t="s">
        <v>634</v>
      </c>
    </row>
    <row r="164" spans="1:65" s="2" customFormat="1" ht="16.5" customHeight="1">
      <c r="A164" s="32"/>
      <c r="B164" s="143"/>
      <c r="C164" s="144" t="s">
        <v>375</v>
      </c>
      <c r="D164" s="144" t="s">
        <v>136</v>
      </c>
      <c r="E164" s="145" t="s">
        <v>635</v>
      </c>
      <c r="F164" s="146" t="s">
        <v>636</v>
      </c>
      <c r="G164" s="147" t="s">
        <v>339</v>
      </c>
      <c r="H164" s="148">
        <v>1</v>
      </c>
      <c r="I164" s="149"/>
      <c r="J164" s="150">
        <f t="shared" si="10"/>
        <v>0</v>
      </c>
      <c r="K164" s="146" t="s">
        <v>1</v>
      </c>
      <c r="L164" s="33"/>
      <c r="M164" s="151" t="s">
        <v>1</v>
      </c>
      <c r="N164" s="152" t="s">
        <v>40</v>
      </c>
      <c r="O164" s="58"/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5" t="s">
        <v>231</v>
      </c>
      <c r="AT164" s="155" t="s">
        <v>136</v>
      </c>
      <c r="AU164" s="155" t="s">
        <v>80</v>
      </c>
      <c r="AY164" s="17" t="s">
        <v>134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7" t="s">
        <v>80</v>
      </c>
      <c r="BK164" s="156">
        <f t="shared" si="19"/>
        <v>0</v>
      </c>
      <c r="BL164" s="17" t="s">
        <v>231</v>
      </c>
      <c r="BM164" s="155" t="s">
        <v>637</v>
      </c>
    </row>
    <row r="165" spans="1:65" s="2" customFormat="1" ht="16.5" customHeight="1">
      <c r="A165" s="32"/>
      <c r="B165" s="143"/>
      <c r="C165" s="144" t="s">
        <v>380</v>
      </c>
      <c r="D165" s="144" t="s">
        <v>136</v>
      </c>
      <c r="E165" s="145" t="s">
        <v>638</v>
      </c>
      <c r="F165" s="146" t="s">
        <v>639</v>
      </c>
      <c r="G165" s="147" t="s">
        <v>346</v>
      </c>
      <c r="H165" s="148">
        <v>1</v>
      </c>
      <c r="I165" s="149"/>
      <c r="J165" s="150">
        <f t="shared" si="10"/>
        <v>0</v>
      </c>
      <c r="K165" s="146" t="s">
        <v>1</v>
      </c>
      <c r="L165" s="33"/>
      <c r="M165" s="151" t="s">
        <v>1</v>
      </c>
      <c r="N165" s="152" t="s">
        <v>40</v>
      </c>
      <c r="O165" s="58"/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231</v>
      </c>
      <c r="AT165" s="155" t="s">
        <v>136</v>
      </c>
      <c r="AU165" s="155" t="s">
        <v>80</v>
      </c>
      <c r="AY165" s="17" t="s">
        <v>134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7" t="s">
        <v>80</v>
      </c>
      <c r="BK165" s="156">
        <f t="shared" si="19"/>
        <v>0</v>
      </c>
      <c r="BL165" s="17" t="s">
        <v>231</v>
      </c>
      <c r="BM165" s="155" t="s">
        <v>640</v>
      </c>
    </row>
    <row r="166" spans="1:65" s="2" customFormat="1" ht="16.5" customHeight="1">
      <c r="A166" s="32"/>
      <c r="B166" s="143"/>
      <c r="C166" s="144" t="s">
        <v>386</v>
      </c>
      <c r="D166" s="144" t="s">
        <v>136</v>
      </c>
      <c r="E166" s="145" t="s">
        <v>641</v>
      </c>
      <c r="F166" s="146" t="s">
        <v>642</v>
      </c>
      <c r="G166" s="147" t="s">
        <v>339</v>
      </c>
      <c r="H166" s="148">
        <v>2</v>
      </c>
      <c r="I166" s="149"/>
      <c r="J166" s="150">
        <f t="shared" si="10"/>
        <v>0</v>
      </c>
      <c r="K166" s="146" t="s">
        <v>1</v>
      </c>
      <c r="L166" s="33"/>
      <c r="M166" s="151" t="s">
        <v>1</v>
      </c>
      <c r="N166" s="152" t="s">
        <v>40</v>
      </c>
      <c r="O166" s="58"/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5" t="s">
        <v>231</v>
      </c>
      <c r="AT166" s="155" t="s">
        <v>136</v>
      </c>
      <c r="AU166" s="155" t="s">
        <v>80</v>
      </c>
      <c r="AY166" s="17" t="s">
        <v>134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7" t="s">
        <v>80</v>
      </c>
      <c r="BK166" s="156">
        <f t="shared" si="19"/>
        <v>0</v>
      </c>
      <c r="BL166" s="17" t="s">
        <v>231</v>
      </c>
      <c r="BM166" s="155" t="s">
        <v>643</v>
      </c>
    </row>
    <row r="167" spans="1:65" s="2" customFormat="1" ht="16.5" customHeight="1">
      <c r="A167" s="32"/>
      <c r="B167" s="143"/>
      <c r="C167" s="144" t="s">
        <v>391</v>
      </c>
      <c r="D167" s="144" t="s">
        <v>136</v>
      </c>
      <c r="E167" s="145" t="s">
        <v>644</v>
      </c>
      <c r="F167" s="146" t="s">
        <v>645</v>
      </c>
      <c r="G167" s="147" t="s">
        <v>339</v>
      </c>
      <c r="H167" s="148">
        <v>15</v>
      </c>
      <c r="I167" s="149"/>
      <c r="J167" s="150">
        <f t="shared" si="10"/>
        <v>0</v>
      </c>
      <c r="K167" s="146" t="s">
        <v>1</v>
      </c>
      <c r="L167" s="33"/>
      <c r="M167" s="151" t="s">
        <v>1</v>
      </c>
      <c r="N167" s="152" t="s">
        <v>40</v>
      </c>
      <c r="O167" s="58"/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5" t="s">
        <v>231</v>
      </c>
      <c r="AT167" s="155" t="s">
        <v>136</v>
      </c>
      <c r="AU167" s="155" t="s">
        <v>80</v>
      </c>
      <c r="AY167" s="17" t="s">
        <v>134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7" t="s">
        <v>80</v>
      </c>
      <c r="BK167" s="156">
        <f t="shared" si="19"/>
        <v>0</v>
      </c>
      <c r="BL167" s="17" t="s">
        <v>231</v>
      </c>
      <c r="BM167" s="155" t="s">
        <v>646</v>
      </c>
    </row>
    <row r="168" spans="1:65" s="2" customFormat="1" ht="21.75" customHeight="1">
      <c r="A168" s="32"/>
      <c r="B168" s="143"/>
      <c r="C168" s="144" t="s">
        <v>395</v>
      </c>
      <c r="D168" s="144" t="s">
        <v>136</v>
      </c>
      <c r="E168" s="145" t="s">
        <v>647</v>
      </c>
      <c r="F168" s="146" t="s">
        <v>648</v>
      </c>
      <c r="G168" s="147" t="s">
        <v>339</v>
      </c>
      <c r="H168" s="148">
        <v>1</v>
      </c>
      <c r="I168" s="149"/>
      <c r="J168" s="150">
        <f t="shared" si="10"/>
        <v>0</v>
      </c>
      <c r="K168" s="146" t="s">
        <v>1</v>
      </c>
      <c r="L168" s="33"/>
      <c r="M168" s="151" t="s">
        <v>1</v>
      </c>
      <c r="N168" s="152" t="s">
        <v>40</v>
      </c>
      <c r="O168" s="58"/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5" t="s">
        <v>231</v>
      </c>
      <c r="AT168" s="155" t="s">
        <v>136</v>
      </c>
      <c r="AU168" s="155" t="s">
        <v>80</v>
      </c>
      <c r="AY168" s="17" t="s">
        <v>134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7" t="s">
        <v>80</v>
      </c>
      <c r="BK168" s="156">
        <f t="shared" si="19"/>
        <v>0</v>
      </c>
      <c r="BL168" s="17" t="s">
        <v>231</v>
      </c>
      <c r="BM168" s="155" t="s">
        <v>649</v>
      </c>
    </row>
    <row r="169" spans="1:65" s="2" customFormat="1" ht="21.75" customHeight="1">
      <c r="A169" s="32"/>
      <c r="B169" s="143"/>
      <c r="C169" s="144" t="s">
        <v>399</v>
      </c>
      <c r="D169" s="144" t="s">
        <v>136</v>
      </c>
      <c r="E169" s="145" t="s">
        <v>650</v>
      </c>
      <c r="F169" s="146" t="s">
        <v>651</v>
      </c>
      <c r="G169" s="147" t="s">
        <v>339</v>
      </c>
      <c r="H169" s="148">
        <v>3</v>
      </c>
      <c r="I169" s="149"/>
      <c r="J169" s="150">
        <f t="shared" si="10"/>
        <v>0</v>
      </c>
      <c r="K169" s="146" t="s">
        <v>1</v>
      </c>
      <c r="L169" s="33"/>
      <c r="M169" s="151" t="s">
        <v>1</v>
      </c>
      <c r="N169" s="152" t="s">
        <v>40</v>
      </c>
      <c r="O169" s="58"/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231</v>
      </c>
      <c r="AT169" s="155" t="s">
        <v>136</v>
      </c>
      <c r="AU169" s="155" t="s">
        <v>80</v>
      </c>
      <c r="AY169" s="17" t="s">
        <v>134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7" t="s">
        <v>80</v>
      </c>
      <c r="BK169" s="156">
        <f t="shared" si="19"/>
        <v>0</v>
      </c>
      <c r="BL169" s="17" t="s">
        <v>231</v>
      </c>
      <c r="BM169" s="155" t="s">
        <v>652</v>
      </c>
    </row>
    <row r="170" spans="1:65" s="2" customFormat="1" ht="16.5" customHeight="1">
      <c r="A170" s="32"/>
      <c r="B170" s="143"/>
      <c r="C170" s="144" t="s">
        <v>403</v>
      </c>
      <c r="D170" s="144" t="s">
        <v>136</v>
      </c>
      <c r="E170" s="145" t="s">
        <v>653</v>
      </c>
      <c r="F170" s="146" t="s">
        <v>654</v>
      </c>
      <c r="G170" s="147" t="s">
        <v>339</v>
      </c>
      <c r="H170" s="148">
        <v>1</v>
      </c>
      <c r="I170" s="149"/>
      <c r="J170" s="150">
        <f t="shared" si="10"/>
        <v>0</v>
      </c>
      <c r="K170" s="146" t="s">
        <v>1</v>
      </c>
      <c r="L170" s="33"/>
      <c r="M170" s="151" t="s">
        <v>1</v>
      </c>
      <c r="N170" s="152" t="s">
        <v>40</v>
      </c>
      <c r="O170" s="58"/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5" t="s">
        <v>231</v>
      </c>
      <c r="AT170" s="155" t="s">
        <v>136</v>
      </c>
      <c r="AU170" s="155" t="s">
        <v>80</v>
      </c>
      <c r="AY170" s="17" t="s">
        <v>134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7" t="s">
        <v>80</v>
      </c>
      <c r="BK170" s="156">
        <f t="shared" si="19"/>
        <v>0</v>
      </c>
      <c r="BL170" s="17" t="s">
        <v>231</v>
      </c>
      <c r="BM170" s="155" t="s">
        <v>655</v>
      </c>
    </row>
    <row r="171" spans="1:65" s="2" customFormat="1" ht="16.5" customHeight="1">
      <c r="A171" s="32"/>
      <c r="B171" s="143"/>
      <c r="C171" s="144" t="s">
        <v>407</v>
      </c>
      <c r="D171" s="144" t="s">
        <v>136</v>
      </c>
      <c r="E171" s="145" t="s">
        <v>656</v>
      </c>
      <c r="F171" s="146" t="s">
        <v>657</v>
      </c>
      <c r="G171" s="147" t="s">
        <v>339</v>
      </c>
      <c r="H171" s="148">
        <v>1</v>
      </c>
      <c r="I171" s="149"/>
      <c r="J171" s="150">
        <f t="shared" si="10"/>
        <v>0</v>
      </c>
      <c r="K171" s="146" t="s">
        <v>1</v>
      </c>
      <c r="L171" s="33"/>
      <c r="M171" s="151" t="s">
        <v>1</v>
      </c>
      <c r="N171" s="152" t="s">
        <v>40</v>
      </c>
      <c r="O171" s="58"/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5" t="s">
        <v>231</v>
      </c>
      <c r="AT171" s="155" t="s">
        <v>136</v>
      </c>
      <c r="AU171" s="155" t="s">
        <v>80</v>
      </c>
      <c r="AY171" s="17" t="s">
        <v>134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7" t="s">
        <v>80</v>
      </c>
      <c r="BK171" s="156">
        <f t="shared" si="19"/>
        <v>0</v>
      </c>
      <c r="BL171" s="17" t="s">
        <v>231</v>
      </c>
      <c r="BM171" s="155" t="s">
        <v>658</v>
      </c>
    </row>
    <row r="172" spans="1:65" s="2" customFormat="1" ht="16.5" customHeight="1">
      <c r="A172" s="32"/>
      <c r="B172" s="143"/>
      <c r="C172" s="144" t="s">
        <v>411</v>
      </c>
      <c r="D172" s="144" t="s">
        <v>136</v>
      </c>
      <c r="E172" s="145" t="s">
        <v>659</v>
      </c>
      <c r="F172" s="146" t="s">
        <v>660</v>
      </c>
      <c r="G172" s="147" t="s">
        <v>339</v>
      </c>
      <c r="H172" s="148">
        <v>2</v>
      </c>
      <c r="I172" s="149"/>
      <c r="J172" s="150">
        <f t="shared" si="10"/>
        <v>0</v>
      </c>
      <c r="K172" s="146" t="s">
        <v>1</v>
      </c>
      <c r="L172" s="33"/>
      <c r="M172" s="151" t="s">
        <v>1</v>
      </c>
      <c r="N172" s="152" t="s">
        <v>40</v>
      </c>
      <c r="O172" s="58"/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231</v>
      </c>
      <c r="AT172" s="155" t="s">
        <v>136</v>
      </c>
      <c r="AU172" s="155" t="s">
        <v>80</v>
      </c>
      <c r="AY172" s="17" t="s">
        <v>134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7" t="s">
        <v>80</v>
      </c>
      <c r="BK172" s="156">
        <f t="shared" si="19"/>
        <v>0</v>
      </c>
      <c r="BL172" s="17" t="s">
        <v>231</v>
      </c>
      <c r="BM172" s="155" t="s">
        <v>661</v>
      </c>
    </row>
    <row r="173" spans="1:65" s="2" customFormat="1" ht="24.15" customHeight="1">
      <c r="A173" s="32"/>
      <c r="B173" s="143"/>
      <c r="C173" s="144" t="s">
        <v>415</v>
      </c>
      <c r="D173" s="144" t="s">
        <v>136</v>
      </c>
      <c r="E173" s="145" t="s">
        <v>662</v>
      </c>
      <c r="F173" s="146" t="s">
        <v>663</v>
      </c>
      <c r="G173" s="147" t="s">
        <v>339</v>
      </c>
      <c r="H173" s="148">
        <v>1</v>
      </c>
      <c r="I173" s="149"/>
      <c r="J173" s="150">
        <f t="shared" si="10"/>
        <v>0</v>
      </c>
      <c r="K173" s="146" t="s">
        <v>1</v>
      </c>
      <c r="L173" s="33"/>
      <c r="M173" s="151" t="s">
        <v>1</v>
      </c>
      <c r="N173" s="152" t="s">
        <v>40</v>
      </c>
      <c r="O173" s="58"/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231</v>
      </c>
      <c r="AT173" s="155" t="s">
        <v>136</v>
      </c>
      <c r="AU173" s="155" t="s">
        <v>80</v>
      </c>
      <c r="AY173" s="17" t="s">
        <v>134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7" t="s">
        <v>80</v>
      </c>
      <c r="BK173" s="156">
        <f t="shared" si="19"/>
        <v>0</v>
      </c>
      <c r="BL173" s="17" t="s">
        <v>231</v>
      </c>
      <c r="BM173" s="155" t="s">
        <v>664</v>
      </c>
    </row>
    <row r="174" spans="1:65" s="2" customFormat="1" ht="16.5" customHeight="1">
      <c r="A174" s="32"/>
      <c r="B174" s="143"/>
      <c r="C174" s="144" t="s">
        <v>419</v>
      </c>
      <c r="D174" s="144" t="s">
        <v>136</v>
      </c>
      <c r="E174" s="145" t="s">
        <v>665</v>
      </c>
      <c r="F174" s="146" t="s">
        <v>666</v>
      </c>
      <c r="G174" s="147" t="s">
        <v>339</v>
      </c>
      <c r="H174" s="148">
        <v>1</v>
      </c>
      <c r="I174" s="149"/>
      <c r="J174" s="150">
        <f t="shared" si="10"/>
        <v>0</v>
      </c>
      <c r="K174" s="146" t="s">
        <v>1</v>
      </c>
      <c r="L174" s="33"/>
      <c r="M174" s="151" t="s">
        <v>1</v>
      </c>
      <c r="N174" s="152" t="s">
        <v>40</v>
      </c>
      <c r="O174" s="58"/>
      <c r="P174" s="153">
        <f t="shared" si="11"/>
        <v>0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231</v>
      </c>
      <c r="AT174" s="155" t="s">
        <v>136</v>
      </c>
      <c r="AU174" s="155" t="s">
        <v>80</v>
      </c>
      <c r="AY174" s="17" t="s">
        <v>134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7" t="s">
        <v>80</v>
      </c>
      <c r="BK174" s="156">
        <f t="shared" si="19"/>
        <v>0</v>
      </c>
      <c r="BL174" s="17" t="s">
        <v>231</v>
      </c>
      <c r="BM174" s="155" t="s">
        <v>667</v>
      </c>
    </row>
    <row r="175" spans="1:65" s="2" customFormat="1" ht="16.5" customHeight="1">
      <c r="A175" s="32"/>
      <c r="B175" s="143"/>
      <c r="C175" s="144" t="s">
        <v>423</v>
      </c>
      <c r="D175" s="144" t="s">
        <v>136</v>
      </c>
      <c r="E175" s="145" t="s">
        <v>668</v>
      </c>
      <c r="F175" s="146" t="s">
        <v>669</v>
      </c>
      <c r="G175" s="147" t="s">
        <v>205</v>
      </c>
      <c r="H175" s="148">
        <v>47.88</v>
      </c>
      <c r="I175" s="149"/>
      <c r="J175" s="150">
        <f t="shared" si="10"/>
        <v>0</v>
      </c>
      <c r="K175" s="146" t="s">
        <v>1</v>
      </c>
      <c r="L175" s="33"/>
      <c r="M175" s="151" t="s">
        <v>1</v>
      </c>
      <c r="N175" s="152" t="s">
        <v>40</v>
      </c>
      <c r="O175" s="58"/>
      <c r="P175" s="153">
        <f t="shared" si="11"/>
        <v>0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5" t="s">
        <v>231</v>
      </c>
      <c r="AT175" s="155" t="s">
        <v>136</v>
      </c>
      <c r="AU175" s="155" t="s">
        <v>80</v>
      </c>
      <c r="AY175" s="17" t="s">
        <v>134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7" t="s">
        <v>80</v>
      </c>
      <c r="BK175" s="156">
        <f t="shared" si="19"/>
        <v>0</v>
      </c>
      <c r="BL175" s="17" t="s">
        <v>231</v>
      </c>
      <c r="BM175" s="155" t="s">
        <v>670</v>
      </c>
    </row>
    <row r="176" spans="1:65" s="2" customFormat="1" ht="16.5" customHeight="1">
      <c r="A176" s="32"/>
      <c r="B176" s="143"/>
      <c r="C176" s="144" t="s">
        <v>427</v>
      </c>
      <c r="D176" s="144" t="s">
        <v>136</v>
      </c>
      <c r="E176" s="145" t="s">
        <v>671</v>
      </c>
      <c r="F176" s="146" t="s">
        <v>672</v>
      </c>
      <c r="G176" s="147" t="s">
        <v>205</v>
      </c>
      <c r="H176" s="148">
        <v>47.88</v>
      </c>
      <c r="I176" s="149"/>
      <c r="J176" s="150">
        <f t="shared" si="10"/>
        <v>0</v>
      </c>
      <c r="K176" s="146" t="s">
        <v>1</v>
      </c>
      <c r="L176" s="33"/>
      <c r="M176" s="151" t="s">
        <v>1</v>
      </c>
      <c r="N176" s="152" t="s">
        <v>40</v>
      </c>
      <c r="O176" s="58"/>
      <c r="P176" s="153">
        <f t="shared" si="11"/>
        <v>0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5" t="s">
        <v>231</v>
      </c>
      <c r="AT176" s="155" t="s">
        <v>136</v>
      </c>
      <c r="AU176" s="155" t="s">
        <v>80</v>
      </c>
      <c r="AY176" s="17" t="s">
        <v>134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7" t="s">
        <v>80</v>
      </c>
      <c r="BK176" s="156">
        <f t="shared" si="19"/>
        <v>0</v>
      </c>
      <c r="BL176" s="17" t="s">
        <v>231</v>
      </c>
      <c r="BM176" s="155" t="s">
        <v>673</v>
      </c>
    </row>
    <row r="177" spans="1:65" s="2" customFormat="1" ht="21.75" customHeight="1">
      <c r="A177" s="32"/>
      <c r="B177" s="143"/>
      <c r="C177" s="144" t="s">
        <v>431</v>
      </c>
      <c r="D177" s="144" t="s">
        <v>136</v>
      </c>
      <c r="E177" s="145" t="s">
        <v>674</v>
      </c>
      <c r="F177" s="146" t="s">
        <v>675</v>
      </c>
      <c r="G177" s="147" t="s">
        <v>198</v>
      </c>
      <c r="H177" s="148">
        <v>2.1000000000000001E-2</v>
      </c>
      <c r="I177" s="149"/>
      <c r="J177" s="150">
        <f t="shared" si="10"/>
        <v>0</v>
      </c>
      <c r="K177" s="146" t="s">
        <v>1</v>
      </c>
      <c r="L177" s="33"/>
      <c r="M177" s="151" t="s">
        <v>1</v>
      </c>
      <c r="N177" s="152" t="s">
        <v>40</v>
      </c>
      <c r="O177" s="58"/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231</v>
      </c>
      <c r="AT177" s="155" t="s">
        <v>136</v>
      </c>
      <c r="AU177" s="155" t="s">
        <v>80</v>
      </c>
      <c r="AY177" s="17" t="s">
        <v>134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7" t="s">
        <v>80</v>
      </c>
      <c r="BK177" s="156">
        <f t="shared" si="19"/>
        <v>0</v>
      </c>
      <c r="BL177" s="17" t="s">
        <v>231</v>
      </c>
      <c r="BM177" s="155" t="s">
        <v>676</v>
      </c>
    </row>
    <row r="178" spans="1:65" s="2" customFormat="1" ht="24.15" customHeight="1">
      <c r="A178" s="32"/>
      <c r="B178" s="143"/>
      <c r="C178" s="144" t="s">
        <v>437</v>
      </c>
      <c r="D178" s="144" t="s">
        <v>136</v>
      </c>
      <c r="E178" s="145" t="s">
        <v>677</v>
      </c>
      <c r="F178" s="146" t="s">
        <v>678</v>
      </c>
      <c r="G178" s="147" t="s">
        <v>339</v>
      </c>
      <c r="H178" s="148">
        <v>10</v>
      </c>
      <c r="I178" s="149"/>
      <c r="J178" s="150">
        <f t="shared" si="10"/>
        <v>0</v>
      </c>
      <c r="K178" s="146" t="s">
        <v>1</v>
      </c>
      <c r="L178" s="33"/>
      <c r="M178" s="151" t="s">
        <v>1</v>
      </c>
      <c r="N178" s="152" t="s">
        <v>40</v>
      </c>
      <c r="O178" s="58"/>
      <c r="P178" s="153">
        <f t="shared" si="11"/>
        <v>0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5" t="s">
        <v>231</v>
      </c>
      <c r="AT178" s="155" t="s">
        <v>136</v>
      </c>
      <c r="AU178" s="155" t="s">
        <v>80</v>
      </c>
      <c r="AY178" s="17" t="s">
        <v>134</v>
      </c>
      <c r="BE178" s="156">
        <f t="shared" si="14"/>
        <v>0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7" t="s">
        <v>80</v>
      </c>
      <c r="BK178" s="156">
        <f t="shared" si="19"/>
        <v>0</v>
      </c>
      <c r="BL178" s="17" t="s">
        <v>231</v>
      </c>
      <c r="BM178" s="155" t="s">
        <v>679</v>
      </c>
    </row>
    <row r="179" spans="1:65" s="2" customFormat="1" ht="16.5" customHeight="1">
      <c r="A179" s="32"/>
      <c r="B179" s="143"/>
      <c r="C179" s="144" t="s">
        <v>441</v>
      </c>
      <c r="D179" s="144" t="s">
        <v>136</v>
      </c>
      <c r="E179" s="145" t="s">
        <v>680</v>
      </c>
      <c r="F179" s="146" t="s">
        <v>681</v>
      </c>
      <c r="G179" s="147" t="s">
        <v>198</v>
      </c>
      <c r="H179" s="148">
        <v>2.8000000000000001E-2</v>
      </c>
      <c r="I179" s="149"/>
      <c r="J179" s="150">
        <f t="shared" si="10"/>
        <v>0</v>
      </c>
      <c r="K179" s="146" t="s">
        <v>1</v>
      </c>
      <c r="L179" s="33"/>
      <c r="M179" s="151" t="s">
        <v>1</v>
      </c>
      <c r="N179" s="152" t="s">
        <v>40</v>
      </c>
      <c r="O179" s="58"/>
      <c r="P179" s="153">
        <f t="shared" si="11"/>
        <v>0</v>
      </c>
      <c r="Q179" s="153">
        <v>0</v>
      </c>
      <c r="R179" s="153">
        <f t="shared" si="12"/>
        <v>0</v>
      </c>
      <c r="S179" s="153">
        <v>0</v>
      </c>
      <c r="T179" s="154">
        <f t="shared" si="1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5" t="s">
        <v>231</v>
      </c>
      <c r="AT179" s="155" t="s">
        <v>136</v>
      </c>
      <c r="AU179" s="155" t="s">
        <v>80</v>
      </c>
      <c r="AY179" s="17" t="s">
        <v>134</v>
      </c>
      <c r="BE179" s="156">
        <f t="shared" si="14"/>
        <v>0</v>
      </c>
      <c r="BF179" s="156">
        <f t="shared" si="15"/>
        <v>0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7" t="s">
        <v>80</v>
      </c>
      <c r="BK179" s="156">
        <f t="shared" si="19"/>
        <v>0</v>
      </c>
      <c r="BL179" s="17" t="s">
        <v>231</v>
      </c>
      <c r="BM179" s="155" t="s">
        <v>682</v>
      </c>
    </row>
    <row r="180" spans="1:65" s="12" customFormat="1" ht="25.9" customHeight="1">
      <c r="B180" s="130"/>
      <c r="D180" s="131" t="s">
        <v>74</v>
      </c>
      <c r="E180" s="132" t="s">
        <v>341</v>
      </c>
      <c r="F180" s="132" t="s">
        <v>683</v>
      </c>
      <c r="I180" s="133"/>
      <c r="J180" s="134">
        <f>BK180</f>
        <v>0</v>
      </c>
      <c r="L180" s="130"/>
      <c r="M180" s="135"/>
      <c r="N180" s="136"/>
      <c r="O180" s="136"/>
      <c r="P180" s="137">
        <f>SUM(P181:P196)</f>
        <v>0</v>
      </c>
      <c r="Q180" s="136"/>
      <c r="R180" s="137">
        <f>SUM(R181:R196)</f>
        <v>0</v>
      </c>
      <c r="S180" s="136"/>
      <c r="T180" s="138">
        <f>SUM(T181:T196)</f>
        <v>0</v>
      </c>
      <c r="AR180" s="131" t="s">
        <v>84</v>
      </c>
      <c r="AT180" s="139" t="s">
        <v>74</v>
      </c>
      <c r="AU180" s="139" t="s">
        <v>75</v>
      </c>
      <c r="AY180" s="131" t="s">
        <v>134</v>
      </c>
      <c r="BK180" s="140">
        <f>SUM(BK181:BK196)</f>
        <v>0</v>
      </c>
    </row>
    <row r="181" spans="1:65" s="2" customFormat="1" ht="16.5" customHeight="1">
      <c r="A181" s="32"/>
      <c r="B181" s="143"/>
      <c r="C181" s="144" t="s">
        <v>445</v>
      </c>
      <c r="D181" s="144" t="s">
        <v>136</v>
      </c>
      <c r="E181" s="145" t="s">
        <v>684</v>
      </c>
      <c r="F181" s="146" t="s">
        <v>685</v>
      </c>
      <c r="G181" s="147" t="s">
        <v>346</v>
      </c>
      <c r="H181" s="148">
        <v>2</v>
      </c>
      <c r="I181" s="149"/>
      <c r="J181" s="150">
        <f t="shared" ref="J181:J196" si="20">ROUND(I181*H181,2)</f>
        <v>0</v>
      </c>
      <c r="K181" s="146" t="s">
        <v>1</v>
      </c>
      <c r="L181" s="33"/>
      <c r="M181" s="151" t="s">
        <v>1</v>
      </c>
      <c r="N181" s="152" t="s">
        <v>40</v>
      </c>
      <c r="O181" s="58"/>
      <c r="P181" s="153">
        <f t="shared" ref="P181:P196" si="21">O181*H181</f>
        <v>0</v>
      </c>
      <c r="Q181" s="153">
        <v>0</v>
      </c>
      <c r="R181" s="153">
        <f t="shared" ref="R181:R196" si="22">Q181*H181</f>
        <v>0</v>
      </c>
      <c r="S181" s="153">
        <v>0</v>
      </c>
      <c r="T181" s="154">
        <f t="shared" ref="T181:T196" si="23"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5" t="s">
        <v>231</v>
      </c>
      <c r="AT181" s="155" t="s">
        <v>136</v>
      </c>
      <c r="AU181" s="155" t="s">
        <v>80</v>
      </c>
      <c r="AY181" s="17" t="s">
        <v>134</v>
      </c>
      <c r="BE181" s="156">
        <f t="shared" ref="BE181:BE196" si="24">IF(N181="základní",J181,0)</f>
        <v>0</v>
      </c>
      <c r="BF181" s="156">
        <f t="shared" ref="BF181:BF196" si="25">IF(N181="snížená",J181,0)</f>
        <v>0</v>
      </c>
      <c r="BG181" s="156">
        <f t="shared" ref="BG181:BG196" si="26">IF(N181="zákl. přenesená",J181,0)</f>
        <v>0</v>
      </c>
      <c r="BH181" s="156">
        <f t="shared" ref="BH181:BH196" si="27">IF(N181="sníž. přenesená",J181,0)</f>
        <v>0</v>
      </c>
      <c r="BI181" s="156">
        <f t="shared" ref="BI181:BI196" si="28">IF(N181="nulová",J181,0)</f>
        <v>0</v>
      </c>
      <c r="BJ181" s="17" t="s">
        <v>80</v>
      </c>
      <c r="BK181" s="156">
        <f t="shared" ref="BK181:BK196" si="29">ROUND(I181*H181,2)</f>
        <v>0</v>
      </c>
      <c r="BL181" s="17" t="s">
        <v>231</v>
      </c>
      <c r="BM181" s="155" t="s">
        <v>686</v>
      </c>
    </row>
    <row r="182" spans="1:65" s="2" customFormat="1" ht="16.5" customHeight="1">
      <c r="A182" s="32"/>
      <c r="B182" s="143"/>
      <c r="C182" s="144" t="s">
        <v>451</v>
      </c>
      <c r="D182" s="144" t="s">
        <v>136</v>
      </c>
      <c r="E182" s="145" t="s">
        <v>687</v>
      </c>
      <c r="F182" s="146" t="s">
        <v>688</v>
      </c>
      <c r="G182" s="147" t="s">
        <v>346</v>
      </c>
      <c r="H182" s="148">
        <v>1</v>
      </c>
      <c r="I182" s="149"/>
      <c r="J182" s="150">
        <f t="shared" si="20"/>
        <v>0</v>
      </c>
      <c r="K182" s="146" t="s">
        <v>1</v>
      </c>
      <c r="L182" s="33"/>
      <c r="M182" s="151" t="s">
        <v>1</v>
      </c>
      <c r="N182" s="152" t="s">
        <v>40</v>
      </c>
      <c r="O182" s="58"/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5" t="s">
        <v>231</v>
      </c>
      <c r="AT182" s="155" t="s">
        <v>136</v>
      </c>
      <c r="AU182" s="155" t="s">
        <v>80</v>
      </c>
      <c r="AY182" s="17" t="s">
        <v>134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7" t="s">
        <v>80</v>
      </c>
      <c r="BK182" s="156">
        <f t="shared" si="29"/>
        <v>0</v>
      </c>
      <c r="BL182" s="17" t="s">
        <v>231</v>
      </c>
      <c r="BM182" s="155" t="s">
        <v>689</v>
      </c>
    </row>
    <row r="183" spans="1:65" s="2" customFormat="1" ht="16.5" customHeight="1">
      <c r="A183" s="32"/>
      <c r="B183" s="143"/>
      <c r="C183" s="144" t="s">
        <v>455</v>
      </c>
      <c r="D183" s="144" t="s">
        <v>136</v>
      </c>
      <c r="E183" s="145" t="s">
        <v>690</v>
      </c>
      <c r="F183" s="146" t="s">
        <v>691</v>
      </c>
      <c r="G183" s="147" t="s">
        <v>346</v>
      </c>
      <c r="H183" s="148">
        <v>9</v>
      </c>
      <c r="I183" s="149"/>
      <c r="J183" s="150">
        <f t="shared" si="20"/>
        <v>0</v>
      </c>
      <c r="K183" s="146" t="s">
        <v>1</v>
      </c>
      <c r="L183" s="33"/>
      <c r="M183" s="151" t="s">
        <v>1</v>
      </c>
      <c r="N183" s="152" t="s">
        <v>40</v>
      </c>
      <c r="O183" s="58"/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5" t="s">
        <v>231</v>
      </c>
      <c r="AT183" s="155" t="s">
        <v>136</v>
      </c>
      <c r="AU183" s="155" t="s">
        <v>80</v>
      </c>
      <c r="AY183" s="17" t="s">
        <v>134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7" t="s">
        <v>80</v>
      </c>
      <c r="BK183" s="156">
        <f t="shared" si="29"/>
        <v>0</v>
      </c>
      <c r="BL183" s="17" t="s">
        <v>231</v>
      </c>
      <c r="BM183" s="155" t="s">
        <v>692</v>
      </c>
    </row>
    <row r="184" spans="1:65" s="2" customFormat="1" ht="16.5" customHeight="1">
      <c r="A184" s="32"/>
      <c r="B184" s="143"/>
      <c r="C184" s="144" t="s">
        <v>459</v>
      </c>
      <c r="D184" s="144" t="s">
        <v>136</v>
      </c>
      <c r="E184" s="145" t="s">
        <v>693</v>
      </c>
      <c r="F184" s="146" t="s">
        <v>694</v>
      </c>
      <c r="G184" s="147" t="s">
        <v>339</v>
      </c>
      <c r="H184" s="148">
        <v>1</v>
      </c>
      <c r="I184" s="149"/>
      <c r="J184" s="150">
        <f t="shared" si="20"/>
        <v>0</v>
      </c>
      <c r="K184" s="146" t="s">
        <v>1</v>
      </c>
      <c r="L184" s="33"/>
      <c r="M184" s="151" t="s">
        <v>1</v>
      </c>
      <c r="N184" s="152" t="s">
        <v>40</v>
      </c>
      <c r="O184" s="58"/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5" t="s">
        <v>231</v>
      </c>
      <c r="AT184" s="155" t="s">
        <v>136</v>
      </c>
      <c r="AU184" s="155" t="s">
        <v>80</v>
      </c>
      <c r="AY184" s="17" t="s">
        <v>134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7" t="s">
        <v>80</v>
      </c>
      <c r="BK184" s="156">
        <f t="shared" si="29"/>
        <v>0</v>
      </c>
      <c r="BL184" s="17" t="s">
        <v>231</v>
      </c>
      <c r="BM184" s="155" t="s">
        <v>695</v>
      </c>
    </row>
    <row r="185" spans="1:65" s="2" customFormat="1" ht="16.5" customHeight="1">
      <c r="A185" s="32"/>
      <c r="B185" s="143"/>
      <c r="C185" s="144" t="s">
        <v>464</v>
      </c>
      <c r="D185" s="144" t="s">
        <v>136</v>
      </c>
      <c r="E185" s="145" t="s">
        <v>696</v>
      </c>
      <c r="F185" s="146" t="s">
        <v>697</v>
      </c>
      <c r="G185" s="147" t="s">
        <v>339</v>
      </c>
      <c r="H185" s="148">
        <v>1</v>
      </c>
      <c r="I185" s="149"/>
      <c r="J185" s="150">
        <f t="shared" si="20"/>
        <v>0</v>
      </c>
      <c r="K185" s="146" t="s">
        <v>1</v>
      </c>
      <c r="L185" s="33"/>
      <c r="M185" s="151" t="s">
        <v>1</v>
      </c>
      <c r="N185" s="152" t="s">
        <v>40</v>
      </c>
      <c r="O185" s="58"/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231</v>
      </c>
      <c r="AT185" s="155" t="s">
        <v>136</v>
      </c>
      <c r="AU185" s="155" t="s">
        <v>80</v>
      </c>
      <c r="AY185" s="17" t="s">
        <v>134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7" t="s">
        <v>80</v>
      </c>
      <c r="BK185" s="156">
        <f t="shared" si="29"/>
        <v>0</v>
      </c>
      <c r="BL185" s="17" t="s">
        <v>231</v>
      </c>
      <c r="BM185" s="155" t="s">
        <v>698</v>
      </c>
    </row>
    <row r="186" spans="1:65" s="2" customFormat="1" ht="16.5" customHeight="1">
      <c r="A186" s="32"/>
      <c r="B186" s="143"/>
      <c r="C186" s="144" t="s">
        <v>470</v>
      </c>
      <c r="D186" s="144" t="s">
        <v>136</v>
      </c>
      <c r="E186" s="145" t="s">
        <v>699</v>
      </c>
      <c r="F186" s="146" t="s">
        <v>700</v>
      </c>
      <c r="G186" s="147" t="s">
        <v>346</v>
      </c>
      <c r="H186" s="148">
        <v>14</v>
      </c>
      <c r="I186" s="149"/>
      <c r="J186" s="150">
        <f t="shared" si="20"/>
        <v>0</v>
      </c>
      <c r="K186" s="146" t="s">
        <v>1</v>
      </c>
      <c r="L186" s="33"/>
      <c r="M186" s="151" t="s">
        <v>1</v>
      </c>
      <c r="N186" s="152" t="s">
        <v>40</v>
      </c>
      <c r="O186" s="58"/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5" t="s">
        <v>231</v>
      </c>
      <c r="AT186" s="155" t="s">
        <v>136</v>
      </c>
      <c r="AU186" s="155" t="s">
        <v>80</v>
      </c>
      <c r="AY186" s="17" t="s">
        <v>134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7" t="s">
        <v>80</v>
      </c>
      <c r="BK186" s="156">
        <f t="shared" si="29"/>
        <v>0</v>
      </c>
      <c r="BL186" s="17" t="s">
        <v>231</v>
      </c>
      <c r="BM186" s="155" t="s">
        <v>701</v>
      </c>
    </row>
    <row r="187" spans="1:65" s="2" customFormat="1" ht="24.15" customHeight="1">
      <c r="A187" s="32"/>
      <c r="B187" s="143"/>
      <c r="C187" s="144" t="s">
        <v>474</v>
      </c>
      <c r="D187" s="144" t="s">
        <v>136</v>
      </c>
      <c r="E187" s="145" t="s">
        <v>702</v>
      </c>
      <c r="F187" s="146" t="s">
        <v>703</v>
      </c>
      <c r="G187" s="147" t="s">
        <v>339</v>
      </c>
      <c r="H187" s="148">
        <v>1</v>
      </c>
      <c r="I187" s="149"/>
      <c r="J187" s="150">
        <f t="shared" si="20"/>
        <v>0</v>
      </c>
      <c r="K187" s="146" t="s">
        <v>1</v>
      </c>
      <c r="L187" s="33"/>
      <c r="M187" s="151" t="s">
        <v>1</v>
      </c>
      <c r="N187" s="152" t="s">
        <v>40</v>
      </c>
      <c r="O187" s="58"/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5" t="s">
        <v>231</v>
      </c>
      <c r="AT187" s="155" t="s">
        <v>136</v>
      </c>
      <c r="AU187" s="155" t="s">
        <v>80</v>
      </c>
      <c r="AY187" s="17" t="s">
        <v>134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7" t="s">
        <v>80</v>
      </c>
      <c r="BK187" s="156">
        <f t="shared" si="29"/>
        <v>0</v>
      </c>
      <c r="BL187" s="17" t="s">
        <v>231</v>
      </c>
      <c r="BM187" s="155" t="s">
        <v>704</v>
      </c>
    </row>
    <row r="188" spans="1:65" s="2" customFormat="1" ht="16.5" customHeight="1">
      <c r="A188" s="32"/>
      <c r="B188" s="143"/>
      <c r="C188" s="144" t="s">
        <v>480</v>
      </c>
      <c r="D188" s="144" t="s">
        <v>136</v>
      </c>
      <c r="E188" s="145" t="s">
        <v>705</v>
      </c>
      <c r="F188" s="146" t="s">
        <v>706</v>
      </c>
      <c r="G188" s="147" t="s">
        <v>198</v>
      </c>
      <c r="H188" s="148">
        <v>0.3</v>
      </c>
      <c r="I188" s="149"/>
      <c r="J188" s="150">
        <f t="shared" si="20"/>
        <v>0</v>
      </c>
      <c r="K188" s="146" t="s">
        <v>1</v>
      </c>
      <c r="L188" s="33"/>
      <c r="M188" s="151" t="s">
        <v>1</v>
      </c>
      <c r="N188" s="152" t="s">
        <v>40</v>
      </c>
      <c r="O188" s="58"/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5" t="s">
        <v>231</v>
      </c>
      <c r="AT188" s="155" t="s">
        <v>136</v>
      </c>
      <c r="AU188" s="155" t="s">
        <v>80</v>
      </c>
      <c r="AY188" s="17" t="s">
        <v>134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7" t="s">
        <v>80</v>
      </c>
      <c r="BK188" s="156">
        <f t="shared" si="29"/>
        <v>0</v>
      </c>
      <c r="BL188" s="17" t="s">
        <v>231</v>
      </c>
      <c r="BM188" s="155" t="s">
        <v>707</v>
      </c>
    </row>
    <row r="189" spans="1:65" s="2" customFormat="1" ht="16.5" customHeight="1">
      <c r="A189" s="32"/>
      <c r="B189" s="143"/>
      <c r="C189" s="144" t="s">
        <v>484</v>
      </c>
      <c r="D189" s="144" t="s">
        <v>136</v>
      </c>
      <c r="E189" s="145" t="s">
        <v>708</v>
      </c>
      <c r="F189" s="146" t="s">
        <v>709</v>
      </c>
      <c r="G189" s="147" t="s">
        <v>346</v>
      </c>
      <c r="H189" s="148">
        <v>1</v>
      </c>
      <c r="I189" s="149"/>
      <c r="J189" s="150">
        <f t="shared" si="20"/>
        <v>0</v>
      </c>
      <c r="K189" s="146" t="s">
        <v>1</v>
      </c>
      <c r="L189" s="33"/>
      <c r="M189" s="151" t="s">
        <v>1</v>
      </c>
      <c r="N189" s="152" t="s">
        <v>40</v>
      </c>
      <c r="O189" s="58"/>
      <c r="P189" s="153">
        <f t="shared" si="21"/>
        <v>0</v>
      </c>
      <c r="Q189" s="153">
        <v>0</v>
      </c>
      <c r="R189" s="153">
        <f t="shared" si="22"/>
        <v>0</v>
      </c>
      <c r="S189" s="153">
        <v>0</v>
      </c>
      <c r="T189" s="154">
        <f t="shared" si="2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5" t="s">
        <v>231</v>
      </c>
      <c r="AT189" s="155" t="s">
        <v>136</v>
      </c>
      <c r="AU189" s="155" t="s">
        <v>80</v>
      </c>
      <c r="AY189" s="17" t="s">
        <v>134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7" t="s">
        <v>80</v>
      </c>
      <c r="BK189" s="156">
        <f t="shared" si="29"/>
        <v>0</v>
      </c>
      <c r="BL189" s="17" t="s">
        <v>231</v>
      </c>
      <c r="BM189" s="155" t="s">
        <v>710</v>
      </c>
    </row>
    <row r="190" spans="1:65" s="2" customFormat="1" ht="16.5" customHeight="1">
      <c r="A190" s="32"/>
      <c r="B190" s="143"/>
      <c r="C190" s="144" t="s">
        <v>491</v>
      </c>
      <c r="D190" s="144" t="s">
        <v>136</v>
      </c>
      <c r="E190" s="145" t="s">
        <v>711</v>
      </c>
      <c r="F190" s="146" t="s">
        <v>712</v>
      </c>
      <c r="G190" s="147" t="s">
        <v>346</v>
      </c>
      <c r="H190" s="148">
        <v>10</v>
      </c>
      <c r="I190" s="149"/>
      <c r="J190" s="150">
        <f t="shared" si="20"/>
        <v>0</v>
      </c>
      <c r="K190" s="146" t="s">
        <v>1</v>
      </c>
      <c r="L190" s="33"/>
      <c r="M190" s="151" t="s">
        <v>1</v>
      </c>
      <c r="N190" s="152" t="s">
        <v>40</v>
      </c>
      <c r="O190" s="58"/>
      <c r="P190" s="153">
        <f t="shared" si="21"/>
        <v>0</v>
      </c>
      <c r="Q190" s="153">
        <v>0</v>
      </c>
      <c r="R190" s="153">
        <f t="shared" si="22"/>
        <v>0</v>
      </c>
      <c r="S190" s="153">
        <v>0</v>
      </c>
      <c r="T190" s="154">
        <f t="shared" si="2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5" t="s">
        <v>231</v>
      </c>
      <c r="AT190" s="155" t="s">
        <v>136</v>
      </c>
      <c r="AU190" s="155" t="s">
        <v>80</v>
      </c>
      <c r="AY190" s="17" t="s">
        <v>134</v>
      </c>
      <c r="BE190" s="156">
        <f t="shared" si="24"/>
        <v>0</v>
      </c>
      <c r="BF190" s="156">
        <f t="shared" si="25"/>
        <v>0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7" t="s">
        <v>80</v>
      </c>
      <c r="BK190" s="156">
        <f t="shared" si="29"/>
        <v>0</v>
      </c>
      <c r="BL190" s="17" t="s">
        <v>231</v>
      </c>
      <c r="BM190" s="155" t="s">
        <v>713</v>
      </c>
    </row>
    <row r="191" spans="1:65" s="2" customFormat="1" ht="24.15" customHeight="1">
      <c r="A191" s="32"/>
      <c r="B191" s="143"/>
      <c r="C191" s="144" t="s">
        <v>496</v>
      </c>
      <c r="D191" s="144" t="s">
        <v>136</v>
      </c>
      <c r="E191" s="145" t="s">
        <v>714</v>
      </c>
      <c r="F191" s="146" t="s">
        <v>715</v>
      </c>
      <c r="G191" s="147" t="s">
        <v>339</v>
      </c>
      <c r="H191" s="148">
        <v>10</v>
      </c>
      <c r="I191" s="149"/>
      <c r="J191" s="150">
        <f t="shared" si="20"/>
        <v>0</v>
      </c>
      <c r="K191" s="146" t="s">
        <v>1</v>
      </c>
      <c r="L191" s="33"/>
      <c r="M191" s="151" t="s">
        <v>1</v>
      </c>
      <c r="N191" s="152" t="s">
        <v>40</v>
      </c>
      <c r="O191" s="58"/>
      <c r="P191" s="153">
        <f t="shared" si="21"/>
        <v>0</v>
      </c>
      <c r="Q191" s="153">
        <v>0</v>
      </c>
      <c r="R191" s="153">
        <f t="shared" si="22"/>
        <v>0</v>
      </c>
      <c r="S191" s="153">
        <v>0</v>
      </c>
      <c r="T191" s="154">
        <f t="shared" si="2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5" t="s">
        <v>231</v>
      </c>
      <c r="AT191" s="155" t="s">
        <v>136</v>
      </c>
      <c r="AU191" s="155" t="s">
        <v>80</v>
      </c>
      <c r="AY191" s="17" t="s">
        <v>134</v>
      </c>
      <c r="BE191" s="156">
        <f t="shared" si="24"/>
        <v>0</v>
      </c>
      <c r="BF191" s="156">
        <f t="shared" si="25"/>
        <v>0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7" t="s">
        <v>80</v>
      </c>
      <c r="BK191" s="156">
        <f t="shared" si="29"/>
        <v>0</v>
      </c>
      <c r="BL191" s="17" t="s">
        <v>231</v>
      </c>
      <c r="BM191" s="155" t="s">
        <v>716</v>
      </c>
    </row>
    <row r="192" spans="1:65" s="2" customFormat="1" ht="33" customHeight="1">
      <c r="A192" s="32"/>
      <c r="B192" s="143"/>
      <c r="C192" s="144" t="s">
        <v>502</v>
      </c>
      <c r="D192" s="144" t="s">
        <v>136</v>
      </c>
      <c r="E192" s="145" t="s">
        <v>717</v>
      </c>
      <c r="F192" s="146" t="s">
        <v>718</v>
      </c>
      <c r="G192" s="147" t="s">
        <v>339</v>
      </c>
      <c r="H192" s="148">
        <v>2</v>
      </c>
      <c r="I192" s="149"/>
      <c r="J192" s="150">
        <f t="shared" si="20"/>
        <v>0</v>
      </c>
      <c r="K192" s="146" t="s">
        <v>1</v>
      </c>
      <c r="L192" s="33"/>
      <c r="M192" s="151" t="s">
        <v>1</v>
      </c>
      <c r="N192" s="152" t="s">
        <v>40</v>
      </c>
      <c r="O192" s="58"/>
      <c r="P192" s="153">
        <f t="shared" si="21"/>
        <v>0</v>
      </c>
      <c r="Q192" s="153">
        <v>0</v>
      </c>
      <c r="R192" s="153">
        <f t="shared" si="22"/>
        <v>0</v>
      </c>
      <c r="S192" s="153">
        <v>0</v>
      </c>
      <c r="T192" s="154">
        <f t="shared" si="2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5" t="s">
        <v>231</v>
      </c>
      <c r="AT192" s="155" t="s">
        <v>136</v>
      </c>
      <c r="AU192" s="155" t="s">
        <v>80</v>
      </c>
      <c r="AY192" s="17" t="s">
        <v>134</v>
      </c>
      <c r="BE192" s="156">
        <f t="shared" si="24"/>
        <v>0</v>
      </c>
      <c r="BF192" s="156">
        <f t="shared" si="25"/>
        <v>0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17" t="s">
        <v>80</v>
      </c>
      <c r="BK192" s="156">
        <f t="shared" si="29"/>
        <v>0</v>
      </c>
      <c r="BL192" s="17" t="s">
        <v>231</v>
      </c>
      <c r="BM192" s="155" t="s">
        <v>719</v>
      </c>
    </row>
    <row r="193" spans="1:65" s="2" customFormat="1" ht="21.75" customHeight="1">
      <c r="A193" s="32"/>
      <c r="B193" s="143"/>
      <c r="C193" s="144" t="s">
        <v>508</v>
      </c>
      <c r="D193" s="144" t="s">
        <v>136</v>
      </c>
      <c r="E193" s="145" t="s">
        <v>720</v>
      </c>
      <c r="F193" s="146" t="s">
        <v>721</v>
      </c>
      <c r="G193" s="147" t="s">
        <v>339</v>
      </c>
      <c r="H193" s="148">
        <v>12</v>
      </c>
      <c r="I193" s="149"/>
      <c r="J193" s="150">
        <f t="shared" si="20"/>
        <v>0</v>
      </c>
      <c r="K193" s="146" t="s">
        <v>1</v>
      </c>
      <c r="L193" s="33"/>
      <c r="M193" s="151" t="s">
        <v>1</v>
      </c>
      <c r="N193" s="152" t="s">
        <v>40</v>
      </c>
      <c r="O193" s="58"/>
      <c r="P193" s="153">
        <f t="shared" si="21"/>
        <v>0</v>
      </c>
      <c r="Q193" s="153">
        <v>0</v>
      </c>
      <c r="R193" s="153">
        <f t="shared" si="22"/>
        <v>0</v>
      </c>
      <c r="S193" s="153">
        <v>0</v>
      </c>
      <c r="T193" s="154">
        <f t="shared" si="2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5" t="s">
        <v>231</v>
      </c>
      <c r="AT193" s="155" t="s">
        <v>136</v>
      </c>
      <c r="AU193" s="155" t="s">
        <v>80</v>
      </c>
      <c r="AY193" s="17" t="s">
        <v>134</v>
      </c>
      <c r="BE193" s="156">
        <f t="shared" si="24"/>
        <v>0</v>
      </c>
      <c r="BF193" s="156">
        <f t="shared" si="25"/>
        <v>0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7" t="s">
        <v>80</v>
      </c>
      <c r="BK193" s="156">
        <f t="shared" si="29"/>
        <v>0</v>
      </c>
      <c r="BL193" s="17" t="s">
        <v>231</v>
      </c>
      <c r="BM193" s="155" t="s">
        <v>722</v>
      </c>
    </row>
    <row r="194" spans="1:65" s="2" customFormat="1" ht="16.5" customHeight="1">
      <c r="A194" s="32"/>
      <c r="B194" s="143"/>
      <c r="C194" s="144" t="s">
        <v>512</v>
      </c>
      <c r="D194" s="144" t="s">
        <v>136</v>
      </c>
      <c r="E194" s="145" t="s">
        <v>723</v>
      </c>
      <c r="F194" s="146" t="s">
        <v>724</v>
      </c>
      <c r="G194" s="147" t="s">
        <v>339</v>
      </c>
      <c r="H194" s="148">
        <v>11</v>
      </c>
      <c r="I194" s="149"/>
      <c r="J194" s="150">
        <f t="shared" si="20"/>
        <v>0</v>
      </c>
      <c r="K194" s="146" t="s">
        <v>1</v>
      </c>
      <c r="L194" s="33"/>
      <c r="M194" s="151" t="s">
        <v>1</v>
      </c>
      <c r="N194" s="152" t="s">
        <v>40</v>
      </c>
      <c r="O194" s="58"/>
      <c r="P194" s="153">
        <f t="shared" si="21"/>
        <v>0</v>
      </c>
      <c r="Q194" s="153">
        <v>0</v>
      </c>
      <c r="R194" s="153">
        <f t="shared" si="22"/>
        <v>0</v>
      </c>
      <c r="S194" s="153">
        <v>0</v>
      </c>
      <c r="T194" s="154">
        <f t="shared" si="2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5" t="s">
        <v>231</v>
      </c>
      <c r="AT194" s="155" t="s">
        <v>136</v>
      </c>
      <c r="AU194" s="155" t="s">
        <v>80</v>
      </c>
      <c r="AY194" s="17" t="s">
        <v>134</v>
      </c>
      <c r="BE194" s="156">
        <f t="shared" si="24"/>
        <v>0</v>
      </c>
      <c r="BF194" s="156">
        <f t="shared" si="25"/>
        <v>0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7" t="s">
        <v>80</v>
      </c>
      <c r="BK194" s="156">
        <f t="shared" si="29"/>
        <v>0</v>
      </c>
      <c r="BL194" s="17" t="s">
        <v>231</v>
      </c>
      <c r="BM194" s="155" t="s">
        <v>725</v>
      </c>
    </row>
    <row r="195" spans="1:65" s="2" customFormat="1" ht="16.5" customHeight="1">
      <c r="A195" s="32"/>
      <c r="B195" s="143"/>
      <c r="C195" s="144" t="s">
        <v>518</v>
      </c>
      <c r="D195" s="144" t="s">
        <v>136</v>
      </c>
      <c r="E195" s="145" t="s">
        <v>726</v>
      </c>
      <c r="F195" s="146" t="s">
        <v>727</v>
      </c>
      <c r="G195" s="147" t="s">
        <v>339</v>
      </c>
      <c r="H195" s="148">
        <v>14</v>
      </c>
      <c r="I195" s="149"/>
      <c r="J195" s="150">
        <f t="shared" si="20"/>
        <v>0</v>
      </c>
      <c r="K195" s="146" t="s">
        <v>1</v>
      </c>
      <c r="L195" s="33"/>
      <c r="M195" s="151" t="s">
        <v>1</v>
      </c>
      <c r="N195" s="152" t="s">
        <v>40</v>
      </c>
      <c r="O195" s="58"/>
      <c r="P195" s="153">
        <f t="shared" si="21"/>
        <v>0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5" t="s">
        <v>231</v>
      </c>
      <c r="AT195" s="155" t="s">
        <v>136</v>
      </c>
      <c r="AU195" s="155" t="s">
        <v>80</v>
      </c>
      <c r="AY195" s="17" t="s">
        <v>134</v>
      </c>
      <c r="BE195" s="156">
        <f t="shared" si="24"/>
        <v>0</v>
      </c>
      <c r="BF195" s="156">
        <f t="shared" si="25"/>
        <v>0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7" t="s">
        <v>80</v>
      </c>
      <c r="BK195" s="156">
        <f t="shared" si="29"/>
        <v>0</v>
      </c>
      <c r="BL195" s="17" t="s">
        <v>231</v>
      </c>
      <c r="BM195" s="155" t="s">
        <v>728</v>
      </c>
    </row>
    <row r="196" spans="1:65" s="2" customFormat="1" ht="21.75" customHeight="1">
      <c r="A196" s="32"/>
      <c r="B196" s="143"/>
      <c r="C196" s="144" t="s">
        <v>524</v>
      </c>
      <c r="D196" s="144" t="s">
        <v>136</v>
      </c>
      <c r="E196" s="145" t="s">
        <v>729</v>
      </c>
      <c r="F196" s="146" t="s">
        <v>730</v>
      </c>
      <c r="G196" s="147" t="s">
        <v>198</v>
      </c>
      <c r="H196" s="148">
        <v>0.26300000000000001</v>
      </c>
      <c r="I196" s="149"/>
      <c r="J196" s="150">
        <f t="shared" si="20"/>
        <v>0</v>
      </c>
      <c r="K196" s="146" t="s">
        <v>1</v>
      </c>
      <c r="L196" s="33"/>
      <c r="M196" s="151" t="s">
        <v>1</v>
      </c>
      <c r="N196" s="152" t="s">
        <v>40</v>
      </c>
      <c r="O196" s="58"/>
      <c r="P196" s="153">
        <f t="shared" si="21"/>
        <v>0</v>
      </c>
      <c r="Q196" s="153">
        <v>0</v>
      </c>
      <c r="R196" s="153">
        <f t="shared" si="22"/>
        <v>0</v>
      </c>
      <c r="S196" s="153">
        <v>0</v>
      </c>
      <c r="T196" s="154">
        <f t="shared" si="2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5" t="s">
        <v>231</v>
      </c>
      <c r="AT196" s="155" t="s">
        <v>136</v>
      </c>
      <c r="AU196" s="155" t="s">
        <v>80</v>
      </c>
      <c r="AY196" s="17" t="s">
        <v>134</v>
      </c>
      <c r="BE196" s="156">
        <f t="shared" si="24"/>
        <v>0</v>
      </c>
      <c r="BF196" s="156">
        <f t="shared" si="25"/>
        <v>0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7" t="s">
        <v>80</v>
      </c>
      <c r="BK196" s="156">
        <f t="shared" si="29"/>
        <v>0</v>
      </c>
      <c r="BL196" s="17" t="s">
        <v>231</v>
      </c>
      <c r="BM196" s="155" t="s">
        <v>731</v>
      </c>
    </row>
    <row r="197" spans="1:65" s="12" customFormat="1" ht="25.9" customHeight="1">
      <c r="B197" s="130"/>
      <c r="D197" s="131" t="s">
        <v>74</v>
      </c>
      <c r="E197" s="132" t="s">
        <v>732</v>
      </c>
      <c r="F197" s="132" t="s">
        <v>733</v>
      </c>
      <c r="I197" s="133"/>
      <c r="J197" s="134">
        <f>BK197</f>
        <v>0</v>
      </c>
      <c r="L197" s="130"/>
      <c r="M197" s="135"/>
      <c r="N197" s="136"/>
      <c r="O197" s="136"/>
      <c r="P197" s="137">
        <f>P198</f>
        <v>0</v>
      </c>
      <c r="Q197" s="136"/>
      <c r="R197" s="137">
        <f>R198</f>
        <v>0</v>
      </c>
      <c r="S197" s="136"/>
      <c r="T197" s="138">
        <f>T198</f>
        <v>0</v>
      </c>
      <c r="AR197" s="131" t="s">
        <v>80</v>
      </c>
      <c r="AT197" s="139" t="s">
        <v>74</v>
      </c>
      <c r="AU197" s="139" t="s">
        <v>75</v>
      </c>
      <c r="AY197" s="131" t="s">
        <v>134</v>
      </c>
      <c r="BK197" s="140">
        <f>BK198</f>
        <v>0</v>
      </c>
    </row>
    <row r="198" spans="1:65" s="2" customFormat="1" ht="24.15" customHeight="1">
      <c r="A198" s="32"/>
      <c r="B198" s="143"/>
      <c r="C198" s="144" t="s">
        <v>530</v>
      </c>
      <c r="D198" s="144" t="s">
        <v>136</v>
      </c>
      <c r="E198" s="145" t="s">
        <v>734</v>
      </c>
      <c r="F198" s="146" t="s">
        <v>735</v>
      </c>
      <c r="G198" s="147" t="s">
        <v>736</v>
      </c>
      <c r="H198" s="148">
        <v>1</v>
      </c>
      <c r="I198" s="149"/>
      <c r="J198" s="150">
        <f>ROUND(I198*H198,2)</f>
        <v>0</v>
      </c>
      <c r="K198" s="146" t="s">
        <v>1</v>
      </c>
      <c r="L198" s="33"/>
      <c r="M198" s="198" t="s">
        <v>1</v>
      </c>
      <c r="N198" s="199" t="s">
        <v>40</v>
      </c>
      <c r="O198" s="200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5" t="s">
        <v>90</v>
      </c>
      <c r="AT198" s="155" t="s">
        <v>136</v>
      </c>
      <c r="AU198" s="155" t="s">
        <v>80</v>
      </c>
      <c r="AY198" s="17" t="s">
        <v>134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7" t="s">
        <v>80</v>
      </c>
      <c r="BK198" s="156">
        <f>ROUND(I198*H198,2)</f>
        <v>0</v>
      </c>
      <c r="BL198" s="17" t="s">
        <v>90</v>
      </c>
      <c r="BM198" s="155" t="s">
        <v>737</v>
      </c>
    </row>
    <row r="199" spans="1:65" s="2" customFormat="1" ht="7" customHeight="1">
      <c r="A199" s="32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33"/>
      <c r="M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</row>
  </sheetData>
  <autoFilter ref="C119:K198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90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89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5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15</v>
      </c>
      <c r="L6" s="20"/>
    </row>
    <row r="7" spans="1:46" s="1" customFormat="1" ht="16.5" customHeight="1">
      <c r="B7" s="20"/>
      <c r="E7" s="242" t="str">
        <f>'Rekapitulace stavby'!K6</f>
        <v>Rekonstrukce dekontaminační místnosti a umývárny OKM</v>
      </c>
      <c r="F7" s="243"/>
      <c r="G7" s="243"/>
      <c r="H7" s="243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3" t="s">
        <v>738</v>
      </c>
      <c r="F9" s="244"/>
      <c r="G9" s="244"/>
      <c r="H9" s="24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33</v>
      </c>
      <c r="G12" s="32"/>
      <c r="H12" s="32"/>
      <c r="I12" s="27" t="s">
        <v>21</v>
      </c>
      <c r="J12" s="55" t="str">
        <f>'Rekapitulace stavby'!AN8</f>
        <v>24. 5. 2022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>Nemocnice Pardubického kraje, a.s.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5" t="str">
        <f>'Rekapitulace stavby'!E14</f>
        <v>Vyplň údaj</v>
      </c>
      <c r="F18" s="225"/>
      <c r="G18" s="225"/>
      <c r="H18" s="225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>astalon s.r.o., Pardubice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30" t="s">
        <v>1</v>
      </c>
      <c r="F27" s="230"/>
      <c r="G27" s="230"/>
      <c r="H27" s="23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3"/>
      <c r="C30" s="32"/>
      <c r="D30" s="97" t="s">
        <v>35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36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39</v>
      </c>
      <c r="E33" s="27" t="s">
        <v>40</v>
      </c>
      <c r="F33" s="99">
        <f>ROUND((SUM(BE122:BE189)),  2)</f>
        <v>0</v>
      </c>
      <c r="G33" s="32"/>
      <c r="H33" s="32"/>
      <c r="I33" s="100">
        <v>0.21</v>
      </c>
      <c r="J33" s="99">
        <f>ROUND(((SUM(BE122:BE189))*I33),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41</v>
      </c>
      <c r="F34" s="99">
        <f>ROUND((SUM(BF122:BF189)),  2)</f>
        <v>0</v>
      </c>
      <c r="G34" s="32"/>
      <c r="H34" s="32"/>
      <c r="I34" s="100">
        <v>0.15</v>
      </c>
      <c r="J34" s="99">
        <f>ROUND(((SUM(BF122:BF189))*I34),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42</v>
      </c>
      <c r="F35" s="99">
        <f>ROUND((SUM(BG122:BG189)),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43</v>
      </c>
      <c r="F36" s="99">
        <f>ROUND((SUM(BH122:BH189)),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44</v>
      </c>
      <c r="F37" s="99">
        <f>ROUND((SUM(BI122:BI189)),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3"/>
      <c r="C39" s="101"/>
      <c r="D39" s="102" t="s">
        <v>45</v>
      </c>
      <c r="E39" s="60"/>
      <c r="F39" s="60"/>
      <c r="G39" s="103" t="s">
        <v>46</v>
      </c>
      <c r="H39" s="104" t="s">
        <v>47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0">
      <c r="B51" s="20"/>
      <c r="L51" s="20"/>
    </row>
    <row r="52" spans="1:31" ht="10">
      <c r="B52" s="20"/>
      <c r="L52" s="20"/>
    </row>
    <row r="53" spans="1:31" ht="10">
      <c r="B53" s="20"/>
      <c r="L53" s="20"/>
    </row>
    <row r="54" spans="1:31" ht="10">
      <c r="B54" s="20"/>
      <c r="L54" s="20"/>
    </row>
    <row r="55" spans="1:31" ht="10">
      <c r="B55" s="20"/>
      <c r="L55" s="20"/>
    </row>
    <row r="56" spans="1:31" ht="10">
      <c r="B56" s="20"/>
      <c r="L56" s="20"/>
    </row>
    <row r="57" spans="1:31" ht="10">
      <c r="B57" s="20"/>
      <c r="L57" s="20"/>
    </row>
    <row r="58" spans="1:31" ht="10">
      <c r="B58" s="20"/>
      <c r="L58" s="20"/>
    </row>
    <row r="59" spans="1:31" ht="10">
      <c r="B59" s="20"/>
      <c r="L59" s="20"/>
    </row>
    <row r="60" spans="1:31" ht="10">
      <c r="B60" s="20"/>
      <c r="L60" s="20"/>
    </row>
    <row r="61" spans="1:31" s="2" customFormat="1" ht="12.5">
      <c r="A61" s="32"/>
      <c r="B61" s="33"/>
      <c r="C61" s="32"/>
      <c r="D61" s="45" t="s">
        <v>50</v>
      </c>
      <c r="E61" s="35"/>
      <c r="F61" s="107" t="s">
        <v>51</v>
      </c>
      <c r="G61" s="45" t="s">
        <v>50</v>
      </c>
      <c r="H61" s="35"/>
      <c r="I61" s="35"/>
      <c r="J61" s="108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">
      <c r="B62" s="20"/>
      <c r="L62" s="20"/>
    </row>
    <row r="63" spans="1:31" ht="10">
      <c r="B63" s="20"/>
      <c r="L63" s="20"/>
    </row>
    <row r="64" spans="1:31" ht="10">
      <c r="B64" s="20"/>
      <c r="L64" s="20"/>
    </row>
    <row r="65" spans="1:31" s="2" customFormat="1" ht="13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">
      <c r="B66" s="20"/>
      <c r="L66" s="20"/>
    </row>
    <row r="67" spans="1:31" ht="10">
      <c r="B67" s="20"/>
      <c r="L67" s="20"/>
    </row>
    <row r="68" spans="1:31" ht="10">
      <c r="B68" s="20"/>
      <c r="L68" s="20"/>
    </row>
    <row r="69" spans="1:31" ht="10">
      <c r="B69" s="20"/>
      <c r="L69" s="20"/>
    </row>
    <row r="70" spans="1:31" ht="10">
      <c r="B70" s="20"/>
      <c r="L70" s="20"/>
    </row>
    <row r="71" spans="1:31" ht="10">
      <c r="B71" s="20"/>
      <c r="L71" s="20"/>
    </row>
    <row r="72" spans="1:31" ht="10">
      <c r="B72" s="20"/>
      <c r="L72" s="20"/>
    </row>
    <row r="73" spans="1:31" ht="10">
      <c r="B73" s="20"/>
      <c r="L73" s="20"/>
    </row>
    <row r="74" spans="1:31" ht="10">
      <c r="B74" s="20"/>
      <c r="L74" s="20"/>
    </row>
    <row r="75" spans="1:31" ht="10">
      <c r="B75" s="20"/>
      <c r="L75" s="20"/>
    </row>
    <row r="76" spans="1:31" s="2" customFormat="1" ht="12.5">
      <c r="A76" s="32"/>
      <c r="B76" s="33"/>
      <c r="C76" s="32"/>
      <c r="D76" s="45" t="s">
        <v>50</v>
      </c>
      <c r="E76" s="35"/>
      <c r="F76" s="107" t="s">
        <v>51</v>
      </c>
      <c r="G76" s="45" t="s">
        <v>50</v>
      </c>
      <c r="H76" s="35"/>
      <c r="I76" s="35"/>
      <c r="J76" s="108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2" t="str">
        <f>E7</f>
        <v>Rekonstrukce dekontaminační místnosti a umývárny OKM</v>
      </c>
      <c r="F85" s="243"/>
      <c r="G85" s="243"/>
      <c r="H85" s="24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3" t="str">
        <f>E9</f>
        <v>3 - Elektroinstalace</v>
      </c>
      <c r="F87" s="244"/>
      <c r="G87" s="244"/>
      <c r="H87" s="24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 xml:space="preserve"> </v>
      </c>
      <c r="G89" s="32"/>
      <c r="H89" s="32"/>
      <c r="I89" s="27" t="s">
        <v>21</v>
      </c>
      <c r="J89" s="55" t="str">
        <f>IF(J12="","",J12)</f>
        <v>24. 5. 2022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65" customHeight="1">
      <c r="A91" s="32"/>
      <c r="B91" s="33"/>
      <c r="C91" s="27" t="s">
        <v>23</v>
      </c>
      <c r="D91" s="32"/>
      <c r="E91" s="32"/>
      <c r="F91" s="25" t="str">
        <f>E15</f>
        <v>Nemocnice Pardubického kraje, a.s.</v>
      </c>
      <c r="G91" s="32"/>
      <c r="H91" s="32"/>
      <c r="I91" s="27" t="s">
        <v>29</v>
      </c>
      <c r="J91" s="30" t="str">
        <f>E21</f>
        <v>astalon s.r.o., Pardubice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5" customHeight="1">
      <c r="B97" s="112"/>
      <c r="D97" s="113" t="s">
        <v>739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9" customFormat="1" ht="25" customHeight="1">
      <c r="B98" s="112"/>
      <c r="D98" s="113" t="s">
        <v>101</v>
      </c>
      <c r="E98" s="114"/>
      <c r="F98" s="114"/>
      <c r="G98" s="114"/>
      <c r="H98" s="114"/>
      <c r="I98" s="114"/>
      <c r="J98" s="115">
        <f>J157</f>
        <v>0</v>
      </c>
      <c r="L98" s="112"/>
    </row>
    <row r="99" spans="1:31" s="10" customFormat="1" ht="19.899999999999999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J158</f>
        <v>0</v>
      </c>
      <c r="L99" s="116"/>
    </row>
    <row r="100" spans="1:31" s="10" customFormat="1" ht="19.899999999999999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J160</f>
        <v>0</v>
      </c>
      <c r="L100" s="116"/>
    </row>
    <row r="101" spans="1:31" s="9" customFormat="1" ht="25" customHeight="1">
      <c r="B101" s="112"/>
      <c r="D101" s="113" t="s">
        <v>107</v>
      </c>
      <c r="E101" s="114"/>
      <c r="F101" s="114"/>
      <c r="G101" s="114"/>
      <c r="H101" s="114"/>
      <c r="I101" s="114"/>
      <c r="J101" s="115">
        <f>J164</f>
        <v>0</v>
      </c>
      <c r="L101" s="112"/>
    </row>
    <row r="102" spans="1:31" s="10" customFormat="1" ht="19.899999999999999" customHeight="1">
      <c r="B102" s="116"/>
      <c r="D102" s="117" t="s">
        <v>740</v>
      </c>
      <c r="E102" s="118"/>
      <c r="F102" s="118"/>
      <c r="G102" s="118"/>
      <c r="H102" s="118"/>
      <c r="I102" s="118"/>
      <c r="J102" s="119">
        <f>J171</f>
        <v>0</v>
      </c>
      <c r="L102" s="116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7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7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" customHeight="1">
      <c r="A109" s="32"/>
      <c r="B109" s="33"/>
      <c r="C109" s="21" t="s">
        <v>119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7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15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42" t="str">
        <f>E7</f>
        <v>Rekonstrukce dekontaminační místnosti a umývárny OKM</v>
      </c>
      <c r="F112" s="243"/>
      <c r="G112" s="243"/>
      <c r="H112" s="243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03" t="str">
        <f>E9</f>
        <v>3 - Elektroinstalace</v>
      </c>
      <c r="F114" s="244"/>
      <c r="G114" s="244"/>
      <c r="H114" s="244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19</v>
      </c>
      <c r="D116" s="32"/>
      <c r="E116" s="32"/>
      <c r="F116" s="25" t="str">
        <f>F12</f>
        <v xml:space="preserve"> </v>
      </c>
      <c r="G116" s="32"/>
      <c r="H116" s="32"/>
      <c r="I116" s="27" t="s">
        <v>21</v>
      </c>
      <c r="J116" s="55" t="str">
        <f>IF(J12="","",J12)</f>
        <v>24. 5. 2022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25.65" customHeight="1">
      <c r="A118" s="32"/>
      <c r="B118" s="33"/>
      <c r="C118" s="27" t="s">
        <v>23</v>
      </c>
      <c r="D118" s="32"/>
      <c r="E118" s="32"/>
      <c r="F118" s="25" t="str">
        <f>E15</f>
        <v>Nemocnice Pardubického kraje, a.s.</v>
      </c>
      <c r="G118" s="32"/>
      <c r="H118" s="32"/>
      <c r="I118" s="27" t="s">
        <v>29</v>
      </c>
      <c r="J118" s="30" t="str">
        <f>E21</f>
        <v>astalon s.r.o., Pardubice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15" customHeight="1">
      <c r="A119" s="32"/>
      <c r="B119" s="33"/>
      <c r="C119" s="27" t="s">
        <v>27</v>
      </c>
      <c r="D119" s="32"/>
      <c r="E119" s="32"/>
      <c r="F119" s="25" t="str">
        <f>IF(E18="","",E18)</f>
        <v>Vyplň údaj</v>
      </c>
      <c r="G119" s="32"/>
      <c r="H119" s="32"/>
      <c r="I119" s="27" t="s">
        <v>32</v>
      </c>
      <c r="J119" s="30" t="str">
        <f>E24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2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120</v>
      </c>
      <c r="D121" s="123" t="s">
        <v>60</v>
      </c>
      <c r="E121" s="123" t="s">
        <v>56</v>
      </c>
      <c r="F121" s="123" t="s">
        <v>57</v>
      </c>
      <c r="G121" s="123" t="s">
        <v>121</v>
      </c>
      <c r="H121" s="123" t="s">
        <v>122</v>
      </c>
      <c r="I121" s="123" t="s">
        <v>123</v>
      </c>
      <c r="J121" s="123" t="s">
        <v>98</v>
      </c>
      <c r="K121" s="124" t="s">
        <v>124</v>
      </c>
      <c r="L121" s="125"/>
      <c r="M121" s="62" t="s">
        <v>1</v>
      </c>
      <c r="N121" s="63" t="s">
        <v>39</v>
      </c>
      <c r="O121" s="63" t="s">
        <v>125</v>
      </c>
      <c r="P121" s="63" t="s">
        <v>126</v>
      </c>
      <c r="Q121" s="63" t="s">
        <v>127</v>
      </c>
      <c r="R121" s="63" t="s">
        <v>128</v>
      </c>
      <c r="S121" s="63" t="s">
        <v>129</v>
      </c>
      <c r="T121" s="64" t="s">
        <v>130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75" customHeight="1">
      <c r="A122" s="32"/>
      <c r="B122" s="33"/>
      <c r="C122" s="69" t="s">
        <v>131</v>
      </c>
      <c r="D122" s="32"/>
      <c r="E122" s="32"/>
      <c r="F122" s="32"/>
      <c r="G122" s="32"/>
      <c r="H122" s="32"/>
      <c r="I122" s="32"/>
      <c r="J122" s="126">
        <f>BK122</f>
        <v>0</v>
      </c>
      <c r="K122" s="32"/>
      <c r="L122" s="33"/>
      <c r="M122" s="65"/>
      <c r="N122" s="56"/>
      <c r="O122" s="66"/>
      <c r="P122" s="127">
        <f>P123+P157+P164</f>
        <v>0</v>
      </c>
      <c r="Q122" s="66"/>
      <c r="R122" s="127">
        <f>R123+R157+R164</f>
        <v>0</v>
      </c>
      <c r="S122" s="66"/>
      <c r="T122" s="128">
        <f>T123+T157+T164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74</v>
      </c>
      <c r="AU122" s="17" t="s">
        <v>100</v>
      </c>
      <c r="BK122" s="129">
        <f>BK123+BK157+BK164</f>
        <v>0</v>
      </c>
    </row>
    <row r="123" spans="1:65" s="12" customFormat="1" ht="25.9" customHeight="1">
      <c r="B123" s="130"/>
      <c r="D123" s="131" t="s">
        <v>74</v>
      </c>
      <c r="E123" s="132" t="s">
        <v>741</v>
      </c>
      <c r="F123" s="132" t="s">
        <v>742</v>
      </c>
      <c r="I123" s="133"/>
      <c r="J123" s="134">
        <f>BK123</f>
        <v>0</v>
      </c>
      <c r="L123" s="130"/>
      <c r="M123" s="135"/>
      <c r="N123" s="136"/>
      <c r="O123" s="136"/>
      <c r="P123" s="137">
        <f>SUM(P124:P156)</f>
        <v>0</v>
      </c>
      <c r="Q123" s="136"/>
      <c r="R123" s="137">
        <f>SUM(R124:R156)</f>
        <v>0</v>
      </c>
      <c r="S123" s="136"/>
      <c r="T123" s="138">
        <f>SUM(T124:T156)</f>
        <v>0</v>
      </c>
      <c r="AR123" s="131" t="s">
        <v>80</v>
      </c>
      <c r="AT123" s="139" t="s">
        <v>74</v>
      </c>
      <c r="AU123" s="139" t="s">
        <v>75</v>
      </c>
      <c r="AY123" s="131" t="s">
        <v>134</v>
      </c>
      <c r="BK123" s="140">
        <f>SUM(BK124:BK156)</f>
        <v>0</v>
      </c>
    </row>
    <row r="124" spans="1:65" s="2" customFormat="1" ht="24.15" customHeight="1">
      <c r="A124" s="32"/>
      <c r="B124" s="143"/>
      <c r="C124" s="181" t="s">
        <v>80</v>
      </c>
      <c r="D124" s="181" t="s">
        <v>295</v>
      </c>
      <c r="E124" s="182" t="s">
        <v>743</v>
      </c>
      <c r="F124" s="183" t="s">
        <v>744</v>
      </c>
      <c r="G124" s="184" t="s">
        <v>339</v>
      </c>
      <c r="H124" s="185">
        <v>1</v>
      </c>
      <c r="I124" s="186"/>
      <c r="J124" s="187">
        <f t="shared" ref="J124:J137" si="0">ROUND(I124*H124,2)</f>
        <v>0</v>
      </c>
      <c r="K124" s="183" t="s">
        <v>1</v>
      </c>
      <c r="L124" s="188"/>
      <c r="M124" s="189" t="s">
        <v>1</v>
      </c>
      <c r="N124" s="190" t="s">
        <v>40</v>
      </c>
      <c r="O124" s="58"/>
      <c r="P124" s="153">
        <f t="shared" ref="P124:P137" si="1">O124*H124</f>
        <v>0</v>
      </c>
      <c r="Q124" s="153">
        <v>0</v>
      </c>
      <c r="R124" s="153">
        <f t="shared" ref="R124:R137" si="2">Q124*H124</f>
        <v>0</v>
      </c>
      <c r="S124" s="153">
        <v>0</v>
      </c>
      <c r="T124" s="154">
        <f t="shared" ref="T124:T137" si="3"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5" t="s">
        <v>183</v>
      </c>
      <c r="AT124" s="155" t="s">
        <v>295</v>
      </c>
      <c r="AU124" s="155" t="s">
        <v>80</v>
      </c>
      <c r="AY124" s="17" t="s">
        <v>134</v>
      </c>
      <c r="BE124" s="156">
        <f t="shared" ref="BE124:BE137" si="4">IF(N124="základní",J124,0)</f>
        <v>0</v>
      </c>
      <c r="BF124" s="156">
        <f t="shared" ref="BF124:BF137" si="5">IF(N124="snížená",J124,0)</f>
        <v>0</v>
      </c>
      <c r="BG124" s="156">
        <f t="shared" ref="BG124:BG137" si="6">IF(N124="zákl. přenesená",J124,0)</f>
        <v>0</v>
      </c>
      <c r="BH124" s="156">
        <f t="shared" ref="BH124:BH137" si="7">IF(N124="sníž. přenesená",J124,0)</f>
        <v>0</v>
      </c>
      <c r="BI124" s="156">
        <f t="shared" ref="BI124:BI137" si="8">IF(N124="nulová",J124,0)</f>
        <v>0</v>
      </c>
      <c r="BJ124" s="17" t="s">
        <v>80</v>
      </c>
      <c r="BK124" s="156">
        <f t="shared" ref="BK124:BK137" si="9">ROUND(I124*H124,2)</f>
        <v>0</v>
      </c>
      <c r="BL124" s="17" t="s">
        <v>90</v>
      </c>
      <c r="BM124" s="155" t="s">
        <v>84</v>
      </c>
    </row>
    <row r="125" spans="1:65" s="2" customFormat="1" ht="33" customHeight="1">
      <c r="A125" s="32"/>
      <c r="B125" s="143"/>
      <c r="C125" s="181" t="s">
        <v>84</v>
      </c>
      <c r="D125" s="181" t="s">
        <v>295</v>
      </c>
      <c r="E125" s="182" t="s">
        <v>745</v>
      </c>
      <c r="F125" s="183" t="s">
        <v>746</v>
      </c>
      <c r="G125" s="184" t="s">
        <v>339</v>
      </c>
      <c r="H125" s="185">
        <v>10</v>
      </c>
      <c r="I125" s="186"/>
      <c r="J125" s="187">
        <f t="shared" si="0"/>
        <v>0</v>
      </c>
      <c r="K125" s="183" t="s">
        <v>1</v>
      </c>
      <c r="L125" s="188"/>
      <c r="M125" s="189" t="s">
        <v>1</v>
      </c>
      <c r="N125" s="190" t="s">
        <v>40</v>
      </c>
      <c r="O125" s="58"/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5" t="s">
        <v>183</v>
      </c>
      <c r="AT125" s="155" t="s">
        <v>295</v>
      </c>
      <c r="AU125" s="155" t="s">
        <v>80</v>
      </c>
      <c r="AY125" s="17" t="s">
        <v>134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7" t="s">
        <v>80</v>
      </c>
      <c r="BK125" s="156">
        <f t="shared" si="9"/>
        <v>0</v>
      </c>
      <c r="BL125" s="17" t="s">
        <v>90</v>
      </c>
      <c r="BM125" s="155" t="s">
        <v>90</v>
      </c>
    </row>
    <row r="126" spans="1:65" s="2" customFormat="1" ht="37.75" customHeight="1">
      <c r="A126" s="32"/>
      <c r="B126" s="143"/>
      <c r="C126" s="181" t="s">
        <v>87</v>
      </c>
      <c r="D126" s="181" t="s">
        <v>295</v>
      </c>
      <c r="E126" s="182" t="s">
        <v>747</v>
      </c>
      <c r="F126" s="183" t="s">
        <v>748</v>
      </c>
      <c r="G126" s="184" t="s">
        <v>339</v>
      </c>
      <c r="H126" s="185">
        <v>1</v>
      </c>
      <c r="I126" s="186"/>
      <c r="J126" s="187">
        <f t="shared" si="0"/>
        <v>0</v>
      </c>
      <c r="K126" s="183" t="s">
        <v>1</v>
      </c>
      <c r="L126" s="188"/>
      <c r="M126" s="189" t="s">
        <v>1</v>
      </c>
      <c r="N126" s="190" t="s">
        <v>40</v>
      </c>
      <c r="O126" s="58"/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5" t="s">
        <v>183</v>
      </c>
      <c r="AT126" s="155" t="s">
        <v>295</v>
      </c>
      <c r="AU126" s="155" t="s">
        <v>80</v>
      </c>
      <c r="AY126" s="17" t="s">
        <v>134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7" t="s">
        <v>80</v>
      </c>
      <c r="BK126" s="156">
        <f t="shared" si="9"/>
        <v>0</v>
      </c>
      <c r="BL126" s="17" t="s">
        <v>90</v>
      </c>
      <c r="BM126" s="155" t="s">
        <v>145</v>
      </c>
    </row>
    <row r="127" spans="1:65" s="2" customFormat="1" ht="24.15" customHeight="1">
      <c r="A127" s="32"/>
      <c r="B127" s="143"/>
      <c r="C127" s="181" t="s">
        <v>90</v>
      </c>
      <c r="D127" s="181" t="s">
        <v>295</v>
      </c>
      <c r="E127" s="182" t="s">
        <v>749</v>
      </c>
      <c r="F127" s="183" t="s">
        <v>750</v>
      </c>
      <c r="G127" s="184" t="s">
        <v>339</v>
      </c>
      <c r="H127" s="185">
        <v>2</v>
      </c>
      <c r="I127" s="186"/>
      <c r="J127" s="187">
        <f t="shared" si="0"/>
        <v>0</v>
      </c>
      <c r="K127" s="183" t="s">
        <v>140</v>
      </c>
      <c r="L127" s="188"/>
      <c r="M127" s="189" t="s">
        <v>1</v>
      </c>
      <c r="N127" s="190" t="s">
        <v>40</v>
      </c>
      <c r="O127" s="58"/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183</v>
      </c>
      <c r="AT127" s="155" t="s">
        <v>295</v>
      </c>
      <c r="AU127" s="155" t="s">
        <v>80</v>
      </c>
      <c r="AY127" s="17" t="s">
        <v>134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7" t="s">
        <v>80</v>
      </c>
      <c r="BK127" s="156">
        <f t="shared" si="9"/>
        <v>0</v>
      </c>
      <c r="BL127" s="17" t="s">
        <v>90</v>
      </c>
      <c r="BM127" s="155" t="s">
        <v>183</v>
      </c>
    </row>
    <row r="128" spans="1:65" s="2" customFormat="1" ht="16.5" customHeight="1">
      <c r="A128" s="32"/>
      <c r="B128" s="143"/>
      <c r="C128" s="181" t="s">
        <v>165</v>
      </c>
      <c r="D128" s="181" t="s">
        <v>295</v>
      </c>
      <c r="E128" s="182" t="s">
        <v>751</v>
      </c>
      <c r="F128" s="183" t="s">
        <v>752</v>
      </c>
      <c r="G128" s="184" t="s">
        <v>339</v>
      </c>
      <c r="H128" s="185">
        <v>3</v>
      </c>
      <c r="I128" s="186"/>
      <c r="J128" s="187">
        <f t="shared" si="0"/>
        <v>0</v>
      </c>
      <c r="K128" s="183" t="s">
        <v>140</v>
      </c>
      <c r="L128" s="188"/>
      <c r="M128" s="189" t="s">
        <v>1</v>
      </c>
      <c r="N128" s="190" t="s">
        <v>40</v>
      </c>
      <c r="O128" s="58"/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183</v>
      </c>
      <c r="AT128" s="155" t="s">
        <v>295</v>
      </c>
      <c r="AU128" s="155" t="s">
        <v>80</v>
      </c>
      <c r="AY128" s="17" t="s">
        <v>134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7" t="s">
        <v>80</v>
      </c>
      <c r="BK128" s="156">
        <f t="shared" si="9"/>
        <v>0</v>
      </c>
      <c r="BL128" s="17" t="s">
        <v>90</v>
      </c>
      <c r="BM128" s="155" t="s">
        <v>195</v>
      </c>
    </row>
    <row r="129" spans="1:65" s="2" customFormat="1" ht="16.5" customHeight="1">
      <c r="A129" s="32"/>
      <c r="B129" s="143"/>
      <c r="C129" s="181" t="s">
        <v>145</v>
      </c>
      <c r="D129" s="181" t="s">
        <v>295</v>
      </c>
      <c r="E129" s="182" t="s">
        <v>753</v>
      </c>
      <c r="F129" s="183" t="s">
        <v>754</v>
      </c>
      <c r="G129" s="184" t="s">
        <v>339</v>
      </c>
      <c r="H129" s="185">
        <v>2</v>
      </c>
      <c r="I129" s="186"/>
      <c r="J129" s="187">
        <f t="shared" si="0"/>
        <v>0</v>
      </c>
      <c r="K129" s="183" t="s">
        <v>140</v>
      </c>
      <c r="L129" s="188"/>
      <c r="M129" s="189" t="s">
        <v>1</v>
      </c>
      <c r="N129" s="190" t="s">
        <v>40</v>
      </c>
      <c r="O129" s="58"/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5" t="s">
        <v>183</v>
      </c>
      <c r="AT129" s="155" t="s">
        <v>295</v>
      </c>
      <c r="AU129" s="155" t="s">
        <v>80</v>
      </c>
      <c r="AY129" s="17" t="s">
        <v>134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7" t="s">
        <v>80</v>
      </c>
      <c r="BK129" s="156">
        <f t="shared" si="9"/>
        <v>0</v>
      </c>
      <c r="BL129" s="17" t="s">
        <v>90</v>
      </c>
      <c r="BM129" s="155" t="s">
        <v>212</v>
      </c>
    </row>
    <row r="130" spans="1:65" s="2" customFormat="1" ht="16.5" customHeight="1">
      <c r="A130" s="32"/>
      <c r="B130" s="143"/>
      <c r="C130" s="181" t="s">
        <v>176</v>
      </c>
      <c r="D130" s="181" t="s">
        <v>295</v>
      </c>
      <c r="E130" s="182" t="s">
        <v>755</v>
      </c>
      <c r="F130" s="183" t="s">
        <v>756</v>
      </c>
      <c r="G130" s="184" t="s">
        <v>339</v>
      </c>
      <c r="H130" s="185">
        <v>1</v>
      </c>
      <c r="I130" s="186"/>
      <c r="J130" s="187">
        <f t="shared" si="0"/>
        <v>0</v>
      </c>
      <c r="K130" s="183" t="s">
        <v>140</v>
      </c>
      <c r="L130" s="188"/>
      <c r="M130" s="189" t="s">
        <v>1</v>
      </c>
      <c r="N130" s="190" t="s">
        <v>40</v>
      </c>
      <c r="O130" s="58"/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5" t="s">
        <v>183</v>
      </c>
      <c r="AT130" s="155" t="s">
        <v>295</v>
      </c>
      <c r="AU130" s="155" t="s">
        <v>80</v>
      </c>
      <c r="AY130" s="17" t="s">
        <v>134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7" t="s">
        <v>80</v>
      </c>
      <c r="BK130" s="156">
        <f t="shared" si="9"/>
        <v>0</v>
      </c>
      <c r="BL130" s="17" t="s">
        <v>90</v>
      </c>
      <c r="BM130" s="155" t="s">
        <v>222</v>
      </c>
    </row>
    <row r="131" spans="1:65" s="2" customFormat="1" ht="16.5" customHeight="1">
      <c r="A131" s="32"/>
      <c r="B131" s="143"/>
      <c r="C131" s="181" t="s">
        <v>183</v>
      </c>
      <c r="D131" s="181" t="s">
        <v>295</v>
      </c>
      <c r="E131" s="182" t="s">
        <v>757</v>
      </c>
      <c r="F131" s="183" t="s">
        <v>758</v>
      </c>
      <c r="G131" s="184" t="s">
        <v>339</v>
      </c>
      <c r="H131" s="185">
        <v>2</v>
      </c>
      <c r="I131" s="186"/>
      <c r="J131" s="187">
        <f t="shared" si="0"/>
        <v>0</v>
      </c>
      <c r="K131" s="183" t="s">
        <v>140</v>
      </c>
      <c r="L131" s="188"/>
      <c r="M131" s="189" t="s">
        <v>1</v>
      </c>
      <c r="N131" s="190" t="s">
        <v>40</v>
      </c>
      <c r="O131" s="58"/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183</v>
      </c>
      <c r="AT131" s="155" t="s">
        <v>295</v>
      </c>
      <c r="AU131" s="155" t="s">
        <v>80</v>
      </c>
      <c r="AY131" s="17" t="s">
        <v>134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7" t="s">
        <v>80</v>
      </c>
      <c r="BK131" s="156">
        <f t="shared" si="9"/>
        <v>0</v>
      </c>
      <c r="BL131" s="17" t="s">
        <v>90</v>
      </c>
      <c r="BM131" s="155" t="s">
        <v>231</v>
      </c>
    </row>
    <row r="132" spans="1:65" s="2" customFormat="1" ht="24.15" customHeight="1">
      <c r="A132" s="32"/>
      <c r="B132" s="143"/>
      <c r="C132" s="181" t="s">
        <v>191</v>
      </c>
      <c r="D132" s="181" t="s">
        <v>295</v>
      </c>
      <c r="E132" s="182" t="s">
        <v>759</v>
      </c>
      <c r="F132" s="183" t="s">
        <v>760</v>
      </c>
      <c r="G132" s="184" t="s">
        <v>339</v>
      </c>
      <c r="H132" s="185">
        <v>1</v>
      </c>
      <c r="I132" s="186"/>
      <c r="J132" s="187">
        <f t="shared" si="0"/>
        <v>0</v>
      </c>
      <c r="K132" s="183" t="s">
        <v>140</v>
      </c>
      <c r="L132" s="188"/>
      <c r="M132" s="189" t="s">
        <v>1</v>
      </c>
      <c r="N132" s="190" t="s">
        <v>40</v>
      </c>
      <c r="O132" s="58"/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183</v>
      </c>
      <c r="AT132" s="155" t="s">
        <v>295</v>
      </c>
      <c r="AU132" s="155" t="s">
        <v>80</v>
      </c>
      <c r="AY132" s="17" t="s">
        <v>134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7" t="s">
        <v>80</v>
      </c>
      <c r="BK132" s="156">
        <f t="shared" si="9"/>
        <v>0</v>
      </c>
      <c r="BL132" s="17" t="s">
        <v>90</v>
      </c>
      <c r="BM132" s="155" t="s">
        <v>243</v>
      </c>
    </row>
    <row r="133" spans="1:65" s="2" customFormat="1" ht="21.75" customHeight="1">
      <c r="A133" s="32"/>
      <c r="B133" s="143"/>
      <c r="C133" s="181" t="s">
        <v>195</v>
      </c>
      <c r="D133" s="181" t="s">
        <v>295</v>
      </c>
      <c r="E133" s="182" t="s">
        <v>761</v>
      </c>
      <c r="F133" s="183" t="s">
        <v>762</v>
      </c>
      <c r="G133" s="184" t="s">
        <v>339</v>
      </c>
      <c r="H133" s="185">
        <v>10</v>
      </c>
      <c r="I133" s="186"/>
      <c r="J133" s="187">
        <f t="shared" si="0"/>
        <v>0</v>
      </c>
      <c r="K133" s="183" t="s">
        <v>140</v>
      </c>
      <c r="L133" s="188"/>
      <c r="M133" s="189" t="s">
        <v>1</v>
      </c>
      <c r="N133" s="190" t="s">
        <v>40</v>
      </c>
      <c r="O133" s="58"/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5" t="s">
        <v>183</v>
      </c>
      <c r="AT133" s="155" t="s">
        <v>295</v>
      </c>
      <c r="AU133" s="155" t="s">
        <v>80</v>
      </c>
      <c r="AY133" s="17" t="s">
        <v>134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7" t="s">
        <v>80</v>
      </c>
      <c r="BK133" s="156">
        <f t="shared" si="9"/>
        <v>0</v>
      </c>
      <c r="BL133" s="17" t="s">
        <v>90</v>
      </c>
      <c r="BM133" s="155" t="s">
        <v>255</v>
      </c>
    </row>
    <row r="134" spans="1:65" s="2" customFormat="1" ht="24.15" customHeight="1">
      <c r="A134" s="32"/>
      <c r="B134" s="143"/>
      <c r="C134" s="181" t="s">
        <v>202</v>
      </c>
      <c r="D134" s="181" t="s">
        <v>295</v>
      </c>
      <c r="E134" s="182" t="s">
        <v>763</v>
      </c>
      <c r="F134" s="183" t="s">
        <v>764</v>
      </c>
      <c r="G134" s="184" t="s">
        <v>339</v>
      </c>
      <c r="H134" s="185">
        <v>2</v>
      </c>
      <c r="I134" s="186"/>
      <c r="J134" s="187">
        <f t="shared" si="0"/>
        <v>0</v>
      </c>
      <c r="K134" s="183" t="s">
        <v>1</v>
      </c>
      <c r="L134" s="188"/>
      <c r="M134" s="189" t="s">
        <v>1</v>
      </c>
      <c r="N134" s="190" t="s">
        <v>40</v>
      </c>
      <c r="O134" s="58"/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5" t="s">
        <v>183</v>
      </c>
      <c r="AT134" s="155" t="s">
        <v>295</v>
      </c>
      <c r="AU134" s="155" t="s">
        <v>80</v>
      </c>
      <c r="AY134" s="17" t="s">
        <v>134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7" t="s">
        <v>80</v>
      </c>
      <c r="BK134" s="156">
        <f t="shared" si="9"/>
        <v>0</v>
      </c>
      <c r="BL134" s="17" t="s">
        <v>90</v>
      </c>
      <c r="BM134" s="155" t="s">
        <v>267</v>
      </c>
    </row>
    <row r="135" spans="1:65" s="2" customFormat="1" ht="24.15" customHeight="1">
      <c r="A135" s="32"/>
      <c r="B135" s="143"/>
      <c r="C135" s="181" t="s">
        <v>212</v>
      </c>
      <c r="D135" s="181" t="s">
        <v>295</v>
      </c>
      <c r="E135" s="182" t="s">
        <v>765</v>
      </c>
      <c r="F135" s="183" t="s">
        <v>766</v>
      </c>
      <c r="G135" s="184" t="s">
        <v>205</v>
      </c>
      <c r="H135" s="185">
        <v>26</v>
      </c>
      <c r="I135" s="186"/>
      <c r="J135" s="187">
        <f t="shared" si="0"/>
        <v>0</v>
      </c>
      <c r="K135" s="183" t="s">
        <v>1</v>
      </c>
      <c r="L135" s="188"/>
      <c r="M135" s="189" t="s">
        <v>1</v>
      </c>
      <c r="N135" s="190" t="s">
        <v>40</v>
      </c>
      <c r="O135" s="58"/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183</v>
      </c>
      <c r="AT135" s="155" t="s">
        <v>295</v>
      </c>
      <c r="AU135" s="155" t="s">
        <v>80</v>
      </c>
      <c r="AY135" s="17" t="s">
        <v>134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7" t="s">
        <v>80</v>
      </c>
      <c r="BK135" s="156">
        <f t="shared" si="9"/>
        <v>0</v>
      </c>
      <c r="BL135" s="17" t="s">
        <v>90</v>
      </c>
      <c r="BM135" s="155" t="s">
        <v>276</v>
      </c>
    </row>
    <row r="136" spans="1:65" s="2" customFormat="1" ht="24.15" customHeight="1">
      <c r="A136" s="32"/>
      <c r="B136" s="143"/>
      <c r="C136" s="181" t="s">
        <v>217</v>
      </c>
      <c r="D136" s="181" t="s">
        <v>295</v>
      </c>
      <c r="E136" s="182" t="s">
        <v>767</v>
      </c>
      <c r="F136" s="183" t="s">
        <v>768</v>
      </c>
      <c r="G136" s="184" t="s">
        <v>339</v>
      </c>
      <c r="H136" s="185">
        <v>8</v>
      </c>
      <c r="I136" s="186"/>
      <c r="J136" s="187">
        <f t="shared" si="0"/>
        <v>0</v>
      </c>
      <c r="K136" s="183" t="s">
        <v>140</v>
      </c>
      <c r="L136" s="188"/>
      <c r="M136" s="189" t="s">
        <v>1</v>
      </c>
      <c r="N136" s="190" t="s">
        <v>40</v>
      </c>
      <c r="O136" s="58"/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183</v>
      </c>
      <c r="AT136" s="155" t="s">
        <v>295</v>
      </c>
      <c r="AU136" s="155" t="s">
        <v>80</v>
      </c>
      <c r="AY136" s="17" t="s">
        <v>134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7" t="s">
        <v>80</v>
      </c>
      <c r="BK136" s="156">
        <f t="shared" si="9"/>
        <v>0</v>
      </c>
      <c r="BL136" s="17" t="s">
        <v>90</v>
      </c>
      <c r="BM136" s="155" t="s">
        <v>290</v>
      </c>
    </row>
    <row r="137" spans="1:65" s="2" customFormat="1" ht="24.15" customHeight="1">
      <c r="A137" s="32"/>
      <c r="B137" s="143"/>
      <c r="C137" s="181" t="s">
        <v>222</v>
      </c>
      <c r="D137" s="181" t="s">
        <v>295</v>
      </c>
      <c r="E137" s="182" t="s">
        <v>769</v>
      </c>
      <c r="F137" s="183" t="s">
        <v>770</v>
      </c>
      <c r="G137" s="184" t="s">
        <v>205</v>
      </c>
      <c r="H137" s="185">
        <v>52.5</v>
      </c>
      <c r="I137" s="186"/>
      <c r="J137" s="187">
        <f t="shared" si="0"/>
        <v>0</v>
      </c>
      <c r="K137" s="183" t="s">
        <v>140</v>
      </c>
      <c r="L137" s="188"/>
      <c r="M137" s="189" t="s">
        <v>1</v>
      </c>
      <c r="N137" s="190" t="s">
        <v>40</v>
      </c>
      <c r="O137" s="58"/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5" t="s">
        <v>183</v>
      </c>
      <c r="AT137" s="155" t="s">
        <v>295</v>
      </c>
      <c r="AU137" s="155" t="s">
        <v>80</v>
      </c>
      <c r="AY137" s="17" t="s">
        <v>134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7" t="s">
        <v>80</v>
      </c>
      <c r="BK137" s="156">
        <f t="shared" si="9"/>
        <v>0</v>
      </c>
      <c r="BL137" s="17" t="s">
        <v>90</v>
      </c>
      <c r="BM137" s="155" t="s">
        <v>303</v>
      </c>
    </row>
    <row r="138" spans="1:65" s="2" customFormat="1" ht="18">
      <c r="A138" s="32"/>
      <c r="B138" s="33"/>
      <c r="C138" s="32"/>
      <c r="D138" s="158" t="s">
        <v>300</v>
      </c>
      <c r="E138" s="32"/>
      <c r="F138" s="191" t="s">
        <v>771</v>
      </c>
      <c r="G138" s="32"/>
      <c r="H138" s="32"/>
      <c r="I138" s="192"/>
      <c r="J138" s="32"/>
      <c r="K138" s="32"/>
      <c r="L138" s="33"/>
      <c r="M138" s="193"/>
      <c r="N138" s="194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300</v>
      </c>
      <c r="AU138" s="17" t="s">
        <v>80</v>
      </c>
    </row>
    <row r="139" spans="1:65" s="2" customFormat="1" ht="21.75" customHeight="1">
      <c r="A139" s="32"/>
      <c r="B139" s="143"/>
      <c r="C139" s="181" t="s">
        <v>8</v>
      </c>
      <c r="D139" s="181" t="s">
        <v>295</v>
      </c>
      <c r="E139" s="182" t="s">
        <v>772</v>
      </c>
      <c r="F139" s="183" t="s">
        <v>773</v>
      </c>
      <c r="G139" s="184" t="s">
        <v>205</v>
      </c>
      <c r="H139" s="185">
        <v>10</v>
      </c>
      <c r="I139" s="186"/>
      <c r="J139" s="187">
        <f>ROUND(I139*H139,2)</f>
        <v>0</v>
      </c>
      <c r="K139" s="183" t="s">
        <v>1</v>
      </c>
      <c r="L139" s="188"/>
      <c r="M139" s="189" t="s">
        <v>1</v>
      </c>
      <c r="N139" s="190" t="s">
        <v>40</v>
      </c>
      <c r="O139" s="58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183</v>
      </c>
      <c r="AT139" s="155" t="s">
        <v>295</v>
      </c>
      <c r="AU139" s="155" t="s">
        <v>80</v>
      </c>
      <c r="AY139" s="17" t="s">
        <v>134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7" t="s">
        <v>80</v>
      </c>
      <c r="BK139" s="156">
        <f>ROUND(I139*H139,2)</f>
        <v>0</v>
      </c>
      <c r="BL139" s="17" t="s">
        <v>90</v>
      </c>
      <c r="BM139" s="155" t="s">
        <v>311</v>
      </c>
    </row>
    <row r="140" spans="1:65" s="2" customFormat="1" ht="18">
      <c r="A140" s="32"/>
      <c r="B140" s="33"/>
      <c r="C140" s="32"/>
      <c r="D140" s="158" t="s">
        <v>300</v>
      </c>
      <c r="E140" s="32"/>
      <c r="F140" s="191" t="s">
        <v>774</v>
      </c>
      <c r="G140" s="32"/>
      <c r="H140" s="32"/>
      <c r="I140" s="192"/>
      <c r="J140" s="32"/>
      <c r="K140" s="32"/>
      <c r="L140" s="33"/>
      <c r="M140" s="193"/>
      <c r="N140" s="194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300</v>
      </c>
      <c r="AU140" s="17" t="s">
        <v>80</v>
      </c>
    </row>
    <row r="141" spans="1:65" s="2" customFormat="1" ht="24.15" customHeight="1">
      <c r="A141" s="32"/>
      <c r="B141" s="143"/>
      <c r="C141" s="181" t="s">
        <v>231</v>
      </c>
      <c r="D141" s="181" t="s">
        <v>295</v>
      </c>
      <c r="E141" s="182" t="s">
        <v>775</v>
      </c>
      <c r="F141" s="183" t="s">
        <v>776</v>
      </c>
      <c r="G141" s="184" t="s">
        <v>205</v>
      </c>
      <c r="H141" s="185">
        <v>50</v>
      </c>
      <c r="I141" s="186"/>
      <c r="J141" s="187">
        <f>ROUND(I141*H141,2)</f>
        <v>0</v>
      </c>
      <c r="K141" s="183" t="s">
        <v>140</v>
      </c>
      <c r="L141" s="188"/>
      <c r="M141" s="189" t="s">
        <v>1</v>
      </c>
      <c r="N141" s="190" t="s">
        <v>40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183</v>
      </c>
      <c r="AT141" s="155" t="s">
        <v>295</v>
      </c>
      <c r="AU141" s="155" t="s">
        <v>80</v>
      </c>
      <c r="AY141" s="17" t="s">
        <v>134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80</v>
      </c>
      <c r="BK141" s="156">
        <f>ROUND(I141*H141,2)</f>
        <v>0</v>
      </c>
      <c r="BL141" s="17" t="s">
        <v>90</v>
      </c>
      <c r="BM141" s="155" t="s">
        <v>298</v>
      </c>
    </row>
    <row r="142" spans="1:65" s="2" customFormat="1" ht="18">
      <c r="A142" s="32"/>
      <c r="B142" s="33"/>
      <c r="C142" s="32"/>
      <c r="D142" s="158" t="s">
        <v>300</v>
      </c>
      <c r="E142" s="32"/>
      <c r="F142" s="191" t="s">
        <v>777</v>
      </c>
      <c r="G142" s="32"/>
      <c r="H142" s="32"/>
      <c r="I142" s="192"/>
      <c r="J142" s="32"/>
      <c r="K142" s="32"/>
      <c r="L142" s="33"/>
      <c r="M142" s="193"/>
      <c r="N142" s="194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300</v>
      </c>
      <c r="AU142" s="17" t="s">
        <v>80</v>
      </c>
    </row>
    <row r="143" spans="1:65" s="2" customFormat="1" ht="21.75" customHeight="1">
      <c r="A143" s="32"/>
      <c r="B143" s="143"/>
      <c r="C143" s="181" t="s">
        <v>237</v>
      </c>
      <c r="D143" s="181" t="s">
        <v>295</v>
      </c>
      <c r="E143" s="182" t="s">
        <v>778</v>
      </c>
      <c r="F143" s="183" t="s">
        <v>779</v>
      </c>
      <c r="G143" s="184" t="s">
        <v>339</v>
      </c>
      <c r="H143" s="185">
        <v>100</v>
      </c>
      <c r="I143" s="186"/>
      <c r="J143" s="187">
        <f>ROUND(I143*H143,2)</f>
        <v>0</v>
      </c>
      <c r="K143" s="183" t="s">
        <v>140</v>
      </c>
      <c r="L143" s="188"/>
      <c r="M143" s="189" t="s">
        <v>1</v>
      </c>
      <c r="N143" s="190" t="s">
        <v>40</v>
      </c>
      <c r="O143" s="58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5" t="s">
        <v>183</v>
      </c>
      <c r="AT143" s="155" t="s">
        <v>295</v>
      </c>
      <c r="AU143" s="155" t="s">
        <v>80</v>
      </c>
      <c r="AY143" s="17" t="s">
        <v>134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7" t="s">
        <v>80</v>
      </c>
      <c r="BK143" s="156">
        <f>ROUND(I143*H143,2)</f>
        <v>0</v>
      </c>
      <c r="BL143" s="17" t="s">
        <v>90</v>
      </c>
      <c r="BM143" s="155" t="s">
        <v>330</v>
      </c>
    </row>
    <row r="144" spans="1:65" s="2" customFormat="1" ht="24.15" customHeight="1">
      <c r="A144" s="32"/>
      <c r="B144" s="143"/>
      <c r="C144" s="181" t="s">
        <v>243</v>
      </c>
      <c r="D144" s="181" t="s">
        <v>295</v>
      </c>
      <c r="E144" s="182" t="s">
        <v>780</v>
      </c>
      <c r="F144" s="183" t="s">
        <v>781</v>
      </c>
      <c r="G144" s="184" t="s">
        <v>205</v>
      </c>
      <c r="H144" s="185">
        <v>25</v>
      </c>
      <c r="I144" s="186"/>
      <c r="J144" s="187">
        <f>ROUND(I144*H144,2)</f>
        <v>0</v>
      </c>
      <c r="K144" s="183" t="s">
        <v>140</v>
      </c>
      <c r="L144" s="188"/>
      <c r="M144" s="189" t="s">
        <v>1</v>
      </c>
      <c r="N144" s="190" t="s">
        <v>40</v>
      </c>
      <c r="O144" s="58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183</v>
      </c>
      <c r="AT144" s="155" t="s">
        <v>295</v>
      </c>
      <c r="AU144" s="155" t="s">
        <v>80</v>
      </c>
      <c r="AY144" s="17" t="s">
        <v>134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80</v>
      </c>
      <c r="BK144" s="156">
        <f>ROUND(I144*H144,2)</f>
        <v>0</v>
      </c>
      <c r="BL144" s="17" t="s">
        <v>90</v>
      </c>
      <c r="BM144" s="155" t="s">
        <v>343</v>
      </c>
    </row>
    <row r="145" spans="1:65" s="2" customFormat="1" ht="18">
      <c r="A145" s="32"/>
      <c r="B145" s="33"/>
      <c r="C145" s="32"/>
      <c r="D145" s="158" t="s">
        <v>300</v>
      </c>
      <c r="E145" s="32"/>
      <c r="F145" s="191" t="s">
        <v>782</v>
      </c>
      <c r="G145" s="32"/>
      <c r="H145" s="32"/>
      <c r="I145" s="192"/>
      <c r="J145" s="32"/>
      <c r="K145" s="32"/>
      <c r="L145" s="33"/>
      <c r="M145" s="193"/>
      <c r="N145" s="194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300</v>
      </c>
      <c r="AU145" s="17" t="s">
        <v>80</v>
      </c>
    </row>
    <row r="146" spans="1:65" s="2" customFormat="1" ht="24.15" customHeight="1">
      <c r="A146" s="32"/>
      <c r="B146" s="143"/>
      <c r="C146" s="181" t="s">
        <v>249</v>
      </c>
      <c r="D146" s="181" t="s">
        <v>295</v>
      </c>
      <c r="E146" s="182" t="s">
        <v>783</v>
      </c>
      <c r="F146" s="183" t="s">
        <v>784</v>
      </c>
      <c r="G146" s="184" t="s">
        <v>205</v>
      </c>
      <c r="H146" s="185">
        <v>3</v>
      </c>
      <c r="I146" s="186"/>
      <c r="J146" s="187">
        <f>ROUND(I146*H146,2)</f>
        <v>0</v>
      </c>
      <c r="K146" s="183" t="s">
        <v>140</v>
      </c>
      <c r="L146" s="188"/>
      <c r="M146" s="189" t="s">
        <v>1</v>
      </c>
      <c r="N146" s="190" t="s">
        <v>40</v>
      </c>
      <c r="O146" s="58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183</v>
      </c>
      <c r="AT146" s="155" t="s">
        <v>295</v>
      </c>
      <c r="AU146" s="155" t="s">
        <v>80</v>
      </c>
      <c r="AY146" s="17" t="s">
        <v>134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7" t="s">
        <v>80</v>
      </c>
      <c r="BK146" s="156">
        <f>ROUND(I146*H146,2)</f>
        <v>0</v>
      </c>
      <c r="BL146" s="17" t="s">
        <v>90</v>
      </c>
      <c r="BM146" s="155" t="s">
        <v>352</v>
      </c>
    </row>
    <row r="147" spans="1:65" s="2" customFormat="1" ht="24.15" customHeight="1">
      <c r="A147" s="32"/>
      <c r="B147" s="143"/>
      <c r="C147" s="181" t="s">
        <v>255</v>
      </c>
      <c r="D147" s="181" t="s">
        <v>295</v>
      </c>
      <c r="E147" s="182" t="s">
        <v>785</v>
      </c>
      <c r="F147" s="183" t="s">
        <v>786</v>
      </c>
      <c r="G147" s="184" t="s">
        <v>339</v>
      </c>
      <c r="H147" s="185">
        <v>2</v>
      </c>
      <c r="I147" s="186"/>
      <c r="J147" s="187">
        <f>ROUND(I147*H147,2)</f>
        <v>0</v>
      </c>
      <c r="K147" s="183" t="s">
        <v>1</v>
      </c>
      <c r="L147" s="188"/>
      <c r="M147" s="189" t="s">
        <v>1</v>
      </c>
      <c r="N147" s="190" t="s">
        <v>40</v>
      </c>
      <c r="O147" s="58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5" t="s">
        <v>183</v>
      </c>
      <c r="AT147" s="155" t="s">
        <v>295</v>
      </c>
      <c r="AU147" s="155" t="s">
        <v>80</v>
      </c>
      <c r="AY147" s="17" t="s">
        <v>134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7" t="s">
        <v>80</v>
      </c>
      <c r="BK147" s="156">
        <f>ROUND(I147*H147,2)</f>
        <v>0</v>
      </c>
      <c r="BL147" s="17" t="s">
        <v>90</v>
      </c>
      <c r="BM147" s="155" t="s">
        <v>363</v>
      </c>
    </row>
    <row r="148" spans="1:65" s="2" customFormat="1" ht="24.15" customHeight="1">
      <c r="A148" s="32"/>
      <c r="B148" s="143"/>
      <c r="C148" s="181" t="s">
        <v>7</v>
      </c>
      <c r="D148" s="181" t="s">
        <v>295</v>
      </c>
      <c r="E148" s="182" t="s">
        <v>787</v>
      </c>
      <c r="F148" s="183" t="s">
        <v>788</v>
      </c>
      <c r="G148" s="184" t="s">
        <v>205</v>
      </c>
      <c r="H148" s="185">
        <v>16.3</v>
      </c>
      <c r="I148" s="186"/>
      <c r="J148" s="187">
        <f>ROUND(I148*H148,2)</f>
        <v>0</v>
      </c>
      <c r="K148" s="183" t="s">
        <v>140</v>
      </c>
      <c r="L148" s="188"/>
      <c r="M148" s="189" t="s">
        <v>1</v>
      </c>
      <c r="N148" s="190" t="s">
        <v>40</v>
      </c>
      <c r="O148" s="58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183</v>
      </c>
      <c r="AT148" s="155" t="s">
        <v>295</v>
      </c>
      <c r="AU148" s="155" t="s">
        <v>80</v>
      </c>
      <c r="AY148" s="17" t="s">
        <v>134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7" t="s">
        <v>80</v>
      </c>
      <c r="BK148" s="156">
        <f>ROUND(I148*H148,2)</f>
        <v>0</v>
      </c>
      <c r="BL148" s="17" t="s">
        <v>90</v>
      </c>
      <c r="BM148" s="155" t="s">
        <v>375</v>
      </c>
    </row>
    <row r="149" spans="1:65" s="2" customFormat="1" ht="18">
      <c r="A149" s="32"/>
      <c r="B149" s="33"/>
      <c r="C149" s="32"/>
      <c r="D149" s="158" t="s">
        <v>300</v>
      </c>
      <c r="E149" s="32"/>
      <c r="F149" s="191" t="s">
        <v>789</v>
      </c>
      <c r="G149" s="32"/>
      <c r="H149" s="32"/>
      <c r="I149" s="192"/>
      <c r="J149" s="32"/>
      <c r="K149" s="32"/>
      <c r="L149" s="33"/>
      <c r="M149" s="193"/>
      <c r="N149" s="194"/>
      <c r="O149" s="58"/>
      <c r="P149" s="58"/>
      <c r="Q149" s="58"/>
      <c r="R149" s="58"/>
      <c r="S149" s="58"/>
      <c r="T149" s="5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300</v>
      </c>
      <c r="AU149" s="17" t="s">
        <v>80</v>
      </c>
    </row>
    <row r="150" spans="1:65" s="2" customFormat="1" ht="24.15" customHeight="1">
      <c r="A150" s="32"/>
      <c r="B150" s="143"/>
      <c r="C150" s="181" t="s">
        <v>267</v>
      </c>
      <c r="D150" s="181" t="s">
        <v>295</v>
      </c>
      <c r="E150" s="182" t="s">
        <v>790</v>
      </c>
      <c r="F150" s="183" t="s">
        <v>791</v>
      </c>
      <c r="G150" s="184" t="s">
        <v>205</v>
      </c>
      <c r="H150" s="185">
        <v>45</v>
      </c>
      <c r="I150" s="186"/>
      <c r="J150" s="187">
        <f>ROUND(I150*H150,2)</f>
        <v>0</v>
      </c>
      <c r="K150" s="183" t="s">
        <v>140</v>
      </c>
      <c r="L150" s="188"/>
      <c r="M150" s="189" t="s">
        <v>1</v>
      </c>
      <c r="N150" s="190" t="s">
        <v>40</v>
      </c>
      <c r="O150" s="58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5" t="s">
        <v>183</v>
      </c>
      <c r="AT150" s="155" t="s">
        <v>295</v>
      </c>
      <c r="AU150" s="155" t="s">
        <v>80</v>
      </c>
      <c r="AY150" s="17" t="s">
        <v>134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7" t="s">
        <v>80</v>
      </c>
      <c r="BK150" s="156">
        <f>ROUND(I150*H150,2)</f>
        <v>0</v>
      </c>
      <c r="BL150" s="17" t="s">
        <v>90</v>
      </c>
      <c r="BM150" s="155" t="s">
        <v>386</v>
      </c>
    </row>
    <row r="151" spans="1:65" s="2" customFormat="1" ht="18">
      <c r="A151" s="32"/>
      <c r="B151" s="33"/>
      <c r="C151" s="32"/>
      <c r="D151" s="158" t="s">
        <v>300</v>
      </c>
      <c r="E151" s="32"/>
      <c r="F151" s="191" t="s">
        <v>792</v>
      </c>
      <c r="G151" s="32"/>
      <c r="H151" s="32"/>
      <c r="I151" s="192"/>
      <c r="J151" s="32"/>
      <c r="K151" s="32"/>
      <c r="L151" s="33"/>
      <c r="M151" s="193"/>
      <c r="N151" s="194"/>
      <c r="O151" s="58"/>
      <c r="P151" s="58"/>
      <c r="Q151" s="58"/>
      <c r="R151" s="58"/>
      <c r="S151" s="58"/>
      <c r="T151" s="59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300</v>
      </c>
      <c r="AU151" s="17" t="s">
        <v>80</v>
      </c>
    </row>
    <row r="152" spans="1:65" s="2" customFormat="1" ht="24.15" customHeight="1">
      <c r="A152" s="32"/>
      <c r="B152" s="143"/>
      <c r="C152" s="181" t="s">
        <v>271</v>
      </c>
      <c r="D152" s="181" t="s">
        <v>295</v>
      </c>
      <c r="E152" s="182" t="s">
        <v>793</v>
      </c>
      <c r="F152" s="183" t="s">
        <v>794</v>
      </c>
      <c r="G152" s="184" t="s">
        <v>339</v>
      </c>
      <c r="H152" s="185">
        <v>100</v>
      </c>
      <c r="I152" s="186"/>
      <c r="J152" s="187">
        <f>ROUND(I152*H152,2)</f>
        <v>0</v>
      </c>
      <c r="K152" s="183" t="s">
        <v>140</v>
      </c>
      <c r="L152" s="188"/>
      <c r="M152" s="189" t="s">
        <v>1</v>
      </c>
      <c r="N152" s="190" t="s">
        <v>40</v>
      </c>
      <c r="O152" s="58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5" t="s">
        <v>183</v>
      </c>
      <c r="AT152" s="155" t="s">
        <v>295</v>
      </c>
      <c r="AU152" s="155" t="s">
        <v>80</v>
      </c>
      <c r="AY152" s="17" t="s">
        <v>134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7" t="s">
        <v>80</v>
      </c>
      <c r="BK152" s="156">
        <f>ROUND(I152*H152,2)</f>
        <v>0</v>
      </c>
      <c r="BL152" s="17" t="s">
        <v>90</v>
      </c>
      <c r="BM152" s="155" t="s">
        <v>395</v>
      </c>
    </row>
    <row r="153" spans="1:65" s="2" customFormat="1" ht="21.75" customHeight="1">
      <c r="A153" s="32"/>
      <c r="B153" s="143"/>
      <c r="C153" s="181" t="s">
        <v>276</v>
      </c>
      <c r="D153" s="181" t="s">
        <v>295</v>
      </c>
      <c r="E153" s="182" t="s">
        <v>795</v>
      </c>
      <c r="F153" s="183" t="s">
        <v>796</v>
      </c>
      <c r="G153" s="184" t="s">
        <v>797</v>
      </c>
      <c r="H153" s="185">
        <v>6</v>
      </c>
      <c r="I153" s="186"/>
      <c r="J153" s="187">
        <f>ROUND(I153*H153,2)</f>
        <v>0</v>
      </c>
      <c r="K153" s="183" t="s">
        <v>1</v>
      </c>
      <c r="L153" s="188"/>
      <c r="M153" s="189" t="s">
        <v>1</v>
      </c>
      <c r="N153" s="190" t="s">
        <v>40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183</v>
      </c>
      <c r="AT153" s="155" t="s">
        <v>295</v>
      </c>
      <c r="AU153" s="155" t="s">
        <v>80</v>
      </c>
      <c r="AY153" s="17" t="s">
        <v>134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80</v>
      </c>
      <c r="BK153" s="156">
        <f>ROUND(I153*H153,2)</f>
        <v>0</v>
      </c>
      <c r="BL153" s="17" t="s">
        <v>90</v>
      </c>
      <c r="BM153" s="155" t="s">
        <v>403</v>
      </c>
    </row>
    <row r="154" spans="1:65" s="2" customFormat="1" ht="24.15" customHeight="1">
      <c r="A154" s="32"/>
      <c r="B154" s="143"/>
      <c r="C154" s="181" t="s">
        <v>282</v>
      </c>
      <c r="D154" s="181" t="s">
        <v>295</v>
      </c>
      <c r="E154" s="182" t="s">
        <v>798</v>
      </c>
      <c r="F154" s="183" t="s">
        <v>799</v>
      </c>
      <c r="G154" s="184" t="s">
        <v>339</v>
      </c>
      <c r="H154" s="185">
        <v>2</v>
      </c>
      <c r="I154" s="186"/>
      <c r="J154" s="187">
        <f>ROUND(I154*H154,2)</f>
        <v>0</v>
      </c>
      <c r="K154" s="183" t="s">
        <v>140</v>
      </c>
      <c r="L154" s="188"/>
      <c r="M154" s="189" t="s">
        <v>1</v>
      </c>
      <c r="N154" s="190" t="s">
        <v>40</v>
      </c>
      <c r="O154" s="58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183</v>
      </c>
      <c r="AT154" s="155" t="s">
        <v>295</v>
      </c>
      <c r="AU154" s="155" t="s">
        <v>80</v>
      </c>
      <c r="AY154" s="17" t="s">
        <v>134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7" t="s">
        <v>80</v>
      </c>
      <c r="BK154" s="156">
        <f>ROUND(I154*H154,2)</f>
        <v>0</v>
      </c>
      <c r="BL154" s="17" t="s">
        <v>90</v>
      </c>
      <c r="BM154" s="155" t="s">
        <v>411</v>
      </c>
    </row>
    <row r="155" spans="1:65" s="2" customFormat="1" ht="16.5" customHeight="1">
      <c r="A155" s="32"/>
      <c r="B155" s="143"/>
      <c r="C155" s="181" t="s">
        <v>290</v>
      </c>
      <c r="D155" s="181" t="s">
        <v>295</v>
      </c>
      <c r="E155" s="182" t="s">
        <v>800</v>
      </c>
      <c r="F155" s="183" t="s">
        <v>801</v>
      </c>
      <c r="G155" s="184" t="s">
        <v>802</v>
      </c>
      <c r="H155" s="185">
        <v>3</v>
      </c>
      <c r="I155" s="186"/>
      <c r="J155" s="187">
        <f>ROUND(I155*H155,2)</f>
        <v>0</v>
      </c>
      <c r="K155" s="183" t="s">
        <v>1</v>
      </c>
      <c r="L155" s="188"/>
      <c r="M155" s="189" t="s">
        <v>1</v>
      </c>
      <c r="N155" s="190" t="s">
        <v>40</v>
      </c>
      <c r="O155" s="58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5" t="s">
        <v>183</v>
      </c>
      <c r="AT155" s="155" t="s">
        <v>295</v>
      </c>
      <c r="AU155" s="155" t="s">
        <v>80</v>
      </c>
      <c r="AY155" s="17" t="s">
        <v>134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7" t="s">
        <v>80</v>
      </c>
      <c r="BK155" s="156">
        <f>ROUND(I155*H155,2)</f>
        <v>0</v>
      </c>
      <c r="BL155" s="17" t="s">
        <v>90</v>
      </c>
      <c r="BM155" s="155" t="s">
        <v>419</v>
      </c>
    </row>
    <row r="156" spans="1:65" s="2" customFormat="1" ht="24.15" customHeight="1">
      <c r="A156" s="32"/>
      <c r="B156" s="143"/>
      <c r="C156" s="181" t="s">
        <v>294</v>
      </c>
      <c r="D156" s="181" t="s">
        <v>295</v>
      </c>
      <c r="E156" s="182" t="s">
        <v>803</v>
      </c>
      <c r="F156" s="183" t="s">
        <v>804</v>
      </c>
      <c r="G156" s="184" t="s">
        <v>805</v>
      </c>
      <c r="H156" s="185">
        <v>1</v>
      </c>
      <c r="I156" s="186"/>
      <c r="J156" s="187">
        <f>ROUND(I156*H156,2)</f>
        <v>0</v>
      </c>
      <c r="K156" s="183" t="s">
        <v>1</v>
      </c>
      <c r="L156" s="188"/>
      <c r="M156" s="189" t="s">
        <v>1</v>
      </c>
      <c r="N156" s="190" t="s">
        <v>40</v>
      </c>
      <c r="O156" s="58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183</v>
      </c>
      <c r="AT156" s="155" t="s">
        <v>295</v>
      </c>
      <c r="AU156" s="155" t="s">
        <v>80</v>
      </c>
      <c r="AY156" s="17" t="s">
        <v>134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7" t="s">
        <v>80</v>
      </c>
      <c r="BK156" s="156">
        <f>ROUND(I156*H156,2)</f>
        <v>0</v>
      </c>
      <c r="BL156" s="17" t="s">
        <v>90</v>
      </c>
      <c r="BM156" s="155" t="s">
        <v>427</v>
      </c>
    </row>
    <row r="157" spans="1:65" s="12" customFormat="1" ht="25.9" customHeight="1">
      <c r="B157" s="130"/>
      <c r="D157" s="131" t="s">
        <v>74</v>
      </c>
      <c r="E157" s="132" t="s">
        <v>132</v>
      </c>
      <c r="F157" s="132" t="s">
        <v>133</v>
      </c>
      <c r="I157" s="133"/>
      <c r="J157" s="134">
        <f>BK157</f>
        <v>0</v>
      </c>
      <c r="L157" s="130"/>
      <c r="M157" s="135"/>
      <c r="N157" s="136"/>
      <c r="O157" s="136"/>
      <c r="P157" s="137">
        <f>P158+P160</f>
        <v>0</v>
      </c>
      <c r="Q157" s="136"/>
      <c r="R157" s="137">
        <f>R158+R160</f>
        <v>0</v>
      </c>
      <c r="S157" s="136"/>
      <c r="T157" s="138">
        <f>T158+T160</f>
        <v>0</v>
      </c>
      <c r="AR157" s="131" t="s">
        <v>80</v>
      </c>
      <c r="AT157" s="139" t="s">
        <v>74</v>
      </c>
      <c r="AU157" s="139" t="s">
        <v>75</v>
      </c>
      <c r="AY157" s="131" t="s">
        <v>134</v>
      </c>
      <c r="BK157" s="140">
        <f>BK158+BK160</f>
        <v>0</v>
      </c>
    </row>
    <row r="158" spans="1:65" s="12" customFormat="1" ht="22.75" customHeight="1">
      <c r="B158" s="130"/>
      <c r="D158" s="131" t="s">
        <v>74</v>
      </c>
      <c r="E158" s="141" t="s">
        <v>145</v>
      </c>
      <c r="F158" s="141" t="s">
        <v>146</v>
      </c>
      <c r="I158" s="133"/>
      <c r="J158" s="142">
        <f>BK158</f>
        <v>0</v>
      </c>
      <c r="L158" s="130"/>
      <c r="M158" s="135"/>
      <c r="N158" s="136"/>
      <c r="O158" s="136"/>
      <c r="P158" s="137">
        <f>P159</f>
        <v>0</v>
      </c>
      <c r="Q158" s="136"/>
      <c r="R158" s="137">
        <f>R159</f>
        <v>0</v>
      </c>
      <c r="S158" s="136"/>
      <c r="T158" s="138">
        <f>T159</f>
        <v>0</v>
      </c>
      <c r="AR158" s="131" t="s">
        <v>80</v>
      </c>
      <c r="AT158" s="139" t="s">
        <v>74</v>
      </c>
      <c r="AU158" s="139" t="s">
        <v>80</v>
      </c>
      <c r="AY158" s="131" t="s">
        <v>134</v>
      </c>
      <c r="BK158" s="140">
        <f>BK159</f>
        <v>0</v>
      </c>
    </row>
    <row r="159" spans="1:65" s="2" customFormat="1" ht="24.15" customHeight="1">
      <c r="A159" s="32"/>
      <c r="B159" s="143"/>
      <c r="C159" s="144" t="s">
        <v>303</v>
      </c>
      <c r="D159" s="144" t="s">
        <v>136</v>
      </c>
      <c r="E159" s="145" t="s">
        <v>806</v>
      </c>
      <c r="F159" s="146" t="s">
        <v>807</v>
      </c>
      <c r="G159" s="147" t="s">
        <v>139</v>
      </c>
      <c r="H159" s="148">
        <v>3.5</v>
      </c>
      <c r="I159" s="149"/>
      <c r="J159" s="150">
        <f>ROUND(I159*H159,2)</f>
        <v>0</v>
      </c>
      <c r="K159" s="146" t="s">
        <v>140</v>
      </c>
      <c r="L159" s="33"/>
      <c r="M159" s="151" t="s">
        <v>1</v>
      </c>
      <c r="N159" s="152" t="s">
        <v>40</v>
      </c>
      <c r="O159" s="58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5" t="s">
        <v>90</v>
      </c>
      <c r="AT159" s="155" t="s">
        <v>136</v>
      </c>
      <c r="AU159" s="155" t="s">
        <v>84</v>
      </c>
      <c r="AY159" s="17" t="s">
        <v>134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7" t="s">
        <v>80</v>
      </c>
      <c r="BK159" s="156">
        <f>ROUND(I159*H159,2)</f>
        <v>0</v>
      </c>
      <c r="BL159" s="17" t="s">
        <v>90</v>
      </c>
      <c r="BM159" s="155" t="s">
        <v>437</v>
      </c>
    </row>
    <row r="160" spans="1:65" s="12" customFormat="1" ht="22.75" customHeight="1">
      <c r="B160" s="130"/>
      <c r="D160" s="131" t="s">
        <v>74</v>
      </c>
      <c r="E160" s="141" t="s">
        <v>191</v>
      </c>
      <c r="F160" s="141" t="s">
        <v>211</v>
      </c>
      <c r="I160" s="133"/>
      <c r="J160" s="142">
        <f>BK160</f>
        <v>0</v>
      </c>
      <c r="L160" s="130"/>
      <c r="M160" s="135"/>
      <c r="N160" s="136"/>
      <c r="O160" s="136"/>
      <c r="P160" s="137">
        <f>SUM(P161:P163)</f>
        <v>0</v>
      </c>
      <c r="Q160" s="136"/>
      <c r="R160" s="137">
        <f>SUM(R161:R163)</f>
        <v>0</v>
      </c>
      <c r="S160" s="136"/>
      <c r="T160" s="138">
        <f>SUM(T161:T163)</f>
        <v>0</v>
      </c>
      <c r="AR160" s="131" t="s">
        <v>80</v>
      </c>
      <c r="AT160" s="139" t="s">
        <v>74</v>
      </c>
      <c r="AU160" s="139" t="s">
        <v>80</v>
      </c>
      <c r="AY160" s="131" t="s">
        <v>134</v>
      </c>
      <c r="BK160" s="140">
        <f>SUM(BK161:BK163)</f>
        <v>0</v>
      </c>
    </row>
    <row r="161" spans="1:65" s="2" customFormat="1" ht="24.15" customHeight="1">
      <c r="A161" s="32"/>
      <c r="B161" s="143"/>
      <c r="C161" s="144" t="s">
        <v>307</v>
      </c>
      <c r="D161" s="144" t="s">
        <v>136</v>
      </c>
      <c r="E161" s="145" t="s">
        <v>808</v>
      </c>
      <c r="F161" s="146" t="s">
        <v>809</v>
      </c>
      <c r="G161" s="147" t="s">
        <v>186</v>
      </c>
      <c r="H161" s="148">
        <v>0.1</v>
      </c>
      <c r="I161" s="149"/>
      <c r="J161" s="150">
        <f>ROUND(I161*H161,2)</f>
        <v>0</v>
      </c>
      <c r="K161" s="146" t="s">
        <v>140</v>
      </c>
      <c r="L161" s="33"/>
      <c r="M161" s="151" t="s">
        <v>1</v>
      </c>
      <c r="N161" s="152" t="s">
        <v>40</v>
      </c>
      <c r="O161" s="58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90</v>
      </c>
      <c r="AT161" s="155" t="s">
        <v>136</v>
      </c>
      <c r="AU161" s="155" t="s">
        <v>84</v>
      </c>
      <c r="AY161" s="17" t="s">
        <v>134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80</v>
      </c>
      <c r="BK161" s="156">
        <f>ROUND(I161*H161,2)</f>
        <v>0</v>
      </c>
      <c r="BL161" s="17" t="s">
        <v>90</v>
      </c>
      <c r="BM161" s="155" t="s">
        <v>445</v>
      </c>
    </row>
    <row r="162" spans="1:65" s="2" customFormat="1" ht="24.15" customHeight="1">
      <c r="A162" s="32"/>
      <c r="B162" s="143"/>
      <c r="C162" s="144" t="s">
        <v>311</v>
      </c>
      <c r="D162" s="144" t="s">
        <v>136</v>
      </c>
      <c r="E162" s="145" t="s">
        <v>810</v>
      </c>
      <c r="F162" s="146" t="s">
        <v>811</v>
      </c>
      <c r="G162" s="147" t="s">
        <v>339</v>
      </c>
      <c r="H162" s="148">
        <v>13</v>
      </c>
      <c r="I162" s="149"/>
      <c r="J162" s="150">
        <f>ROUND(I162*H162,2)</f>
        <v>0</v>
      </c>
      <c r="K162" s="146" t="s">
        <v>140</v>
      </c>
      <c r="L162" s="33"/>
      <c r="M162" s="151" t="s">
        <v>1</v>
      </c>
      <c r="N162" s="152" t="s">
        <v>40</v>
      </c>
      <c r="O162" s="58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5" t="s">
        <v>90</v>
      </c>
      <c r="AT162" s="155" t="s">
        <v>136</v>
      </c>
      <c r="AU162" s="155" t="s">
        <v>84</v>
      </c>
      <c r="AY162" s="17" t="s">
        <v>134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7" t="s">
        <v>80</v>
      </c>
      <c r="BK162" s="156">
        <f>ROUND(I162*H162,2)</f>
        <v>0</v>
      </c>
      <c r="BL162" s="17" t="s">
        <v>90</v>
      </c>
      <c r="BM162" s="155" t="s">
        <v>455</v>
      </c>
    </row>
    <row r="163" spans="1:65" s="2" customFormat="1" ht="24.15" customHeight="1">
      <c r="A163" s="32"/>
      <c r="B163" s="143"/>
      <c r="C163" s="144" t="s">
        <v>316</v>
      </c>
      <c r="D163" s="144" t="s">
        <v>136</v>
      </c>
      <c r="E163" s="145" t="s">
        <v>812</v>
      </c>
      <c r="F163" s="146" t="s">
        <v>813</v>
      </c>
      <c r="G163" s="147" t="s">
        <v>205</v>
      </c>
      <c r="H163" s="148">
        <v>113.8</v>
      </c>
      <c r="I163" s="149"/>
      <c r="J163" s="150">
        <f>ROUND(I163*H163,2)</f>
        <v>0</v>
      </c>
      <c r="K163" s="146" t="s">
        <v>140</v>
      </c>
      <c r="L163" s="33"/>
      <c r="M163" s="151" t="s">
        <v>1</v>
      </c>
      <c r="N163" s="152" t="s">
        <v>40</v>
      </c>
      <c r="O163" s="58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5" t="s">
        <v>90</v>
      </c>
      <c r="AT163" s="155" t="s">
        <v>136</v>
      </c>
      <c r="AU163" s="155" t="s">
        <v>84</v>
      </c>
      <c r="AY163" s="17" t="s">
        <v>134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7" t="s">
        <v>80</v>
      </c>
      <c r="BK163" s="156">
        <f>ROUND(I163*H163,2)</f>
        <v>0</v>
      </c>
      <c r="BL163" s="17" t="s">
        <v>90</v>
      </c>
      <c r="BM163" s="155" t="s">
        <v>464</v>
      </c>
    </row>
    <row r="164" spans="1:65" s="12" customFormat="1" ht="25.9" customHeight="1">
      <c r="B164" s="130"/>
      <c r="D164" s="131" t="s">
        <v>74</v>
      </c>
      <c r="E164" s="132" t="s">
        <v>286</v>
      </c>
      <c r="F164" s="132" t="s">
        <v>287</v>
      </c>
      <c r="I164" s="133"/>
      <c r="J164" s="134">
        <f>BK164</f>
        <v>0</v>
      </c>
      <c r="L164" s="130"/>
      <c r="M164" s="135"/>
      <c r="N164" s="136"/>
      <c r="O164" s="136"/>
      <c r="P164" s="137">
        <f>P165+SUM(P166:P171)</f>
        <v>0</v>
      </c>
      <c r="Q164" s="136"/>
      <c r="R164" s="137">
        <f>R165+SUM(R166:R171)</f>
        <v>0</v>
      </c>
      <c r="S164" s="136"/>
      <c r="T164" s="138">
        <f>T165+SUM(T166:T171)</f>
        <v>0</v>
      </c>
      <c r="AR164" s="131" t="s">
        <v>84</v>
      </c>
      <c r="AT164" s="139" t="s">
        <v>74</v>
      </c>
      <c r="AU164" s="139" t="s">
        <v>75</v>
      </c>
      <c r="AY164" s="131" t="s">
        <v>134</v>
      </c>
      <c r="BK164" s="140">
        <f>BK165+SUM(BK166:BK171)</f>
        <v>0</v>
      </c>
    </row>
    <row r="165" spans="1:65" s="2" customFormat="1" ht="24.15" customHeight="1">
      <c r="A165" s="32"/>
      <c r="B165" s="143"/>
      <c r="C165" s="144" t="s">
        <v>298</v>
      </c>
      <c r="D165" s="144" t="s">
        <v>136</v>
      </c>
      <c r="E165" s="145" t="s">
        <v>814</v>
      </c>
      <c r="F165" s="146" t="s">
        <v>815</v>
      </c>
      <c r="G165" s="147" t="s">
        <v>816</v>
      </c>
      <c r="H165" s="148">
        <v>1</v>
      </c>
      <c r="I165" s="149"/>
      <c r="J165" s="150">
        <f t="shared" ref="J165:J170" si="10">ROUND(I165*H165,2)</f>
        <v>0</v>
      </c>
      <c r="K165" s="146" t="s">
        <v>1</v>
      </c>
      <c r="L165" s="33"/>
      <c r="M165" s="151" t="s">
        <v>1</v>
      </c>
      <c r="N165" s="152" t="s">
        <v>40</v>
      </c>
      <c r="O165" s="58"/>
      <c r="P165" s="153">
        <f t="shared" ref="P165:P170" si="11">O165*H165</f>
        <v>0</v>
      </c>
      <c r="Q165" s="153">
        <v>0</v>
      </c>
      <c r="R165" s="153">
        <f t="shared" ref="R165:R170" si="12">Q165*H165</f>
        <v>0</v>
      </c>
      <c r="S165" s="153">
        <v>0</v>
      </c>
      <c r="T165" s="154">
        <f t="shared" ref="T165:T170" si="13"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231</v>
      </c>
      <c r="AT165" s="155" t="s">
        <v>136</v>
      </c>
      <c r="AU165" s="155" t="s">
        <v>80</v>
      </c>
      <c r="AY165" s="17" t="s">
        <v>134</v>
      </c>
      <c r="BE165" s="156">
        <f t="shared" ref="BE165:BE170" si="14">IF(N165="základní",J165,0)</f>
        <v>0</v>
      </c>
      <c r="BF165" s="156">
        <f t="shared" ref="BF165:BF170" si="15">IF(N165="snížená",J165,0)</f>
        <v>0</v>
      </c>
      <c r="BG165" s="156">
        <f t="shared" ref="BG165:BG170" si="16">IF(N165="zákl. přenesená",J165,0)</f>
        <v>0</v>
      </c>
      <c r="BH165" s="156">
        <f t="shared" ref="BH165:BH170" si="17">IF(N165="sníž. přenesená",J165,0)</f>
        <v>0</v>
      </c>
      <c r="BI165" s="156">
        <f t="shared" ref="BI165:BI170" si="18">IF(N165="nulová",J165,0)</f>
        <v>0</v>
      </c>
      <c r="BJ165" s="17" t="s">
        <v>80</v>
      </c>
      <c r="BK165" s="156">
        <f t="shared" ref="BK165:BK170" si="19">ROUND(I165*H165,2)</f>
        <v>0</v>
      </c>
      <c r="BL165" s="17" t="s">
        <v>231</v>
      </c>
      <c r="BM165" s="155" t="s">
        <v>474</v>
      </c>
    </row>
    <row r="166" spans="1:65" s="2" customFormat="1" ht="16.5" customHeight="1">
      <c r="A166" s="32"/>
      <c r="B166" s="143"/>
      <c r="C166" s="144" t="s">
        <v>326</v>
      </c>
      <c r="D166" s="144" t="s">
        <v>136</v>
      </c>
      <c r="E166" s="145" t="s">
        <v>743</v>
      </c>
      <c r="F166" s="146" t="s">
        <v>817</v>
      </c>
      <c r="G166" s="147" t="s">
        <v>818</v>
      </c>
      <c r="H166" s="148">
        <v>5</v>
      </c>
      <c r="I166" s="149"/>
      <c r="J166" s="150">
        <f t="shared" si="10"/>
        <v>0</v>
      </c>
      <c r="K166" s="146" t="s">
        <v>1</v>
      </c>
      <c r="L166" s="33"/>
      <c r="M166" s="151" t="s">
        <v>1</v>
      </c>
      <c r="N166" s="152" t="s">
        <v>40</v>
      </c>
      <c r="O166" s="58"/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5" t="s">
        <v>231</v>
      </c>
      <c r="AT166" s="155" t="s">
        <v>136</v>
      </c>
      <c r="AU166" s="155" t="s">
        <v>80</v>
      </c>
      <c r="AY166" s="17" t="s">
        <v>134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7" t="s">
        <v>80</v>
      </c>
      <c r="BK166" s="156">
        <f t="shared" si="19"/>
        <v>0</v>
      </c>
      <c r="BL166" s="17" t="s">
        <v>231</v>
      </c>
      <c r="BM166" s="155" t="s">
        <v>484</v>
      </c>
    </row>
    <row r="167" spans="1:65" s="2" customFormat="1" ht="16.5" customHeight="1">
      <c r="A167" s="32"/>
      <c r="B167" s="143"/>
      <c r="C167" s="144" t="s">
        <v>330</v>
      </c>
      <c r="D167" s="144" t="s">
        <v>136</v>
      </c>
      <c r="E167" s="145" t="s">
        <v>819</v>
      </c>
      <c r="F167" s="146" t="s">
        <v>820</v>
      </c>
      <c r="G167" s="147" t="s">
        <v>818</v>
      </c>
      <c r="H167" s="148">
        <v>5</v>
      </c>
      <c r="I167" s="149"/>
      <c r="J167" s="150">
        <f t="shared" si="10"/>
        <v>0</v>
      </c>
      <c r="K167" s="146" t="s">
        <v>1</v>
      </c>
      <c r="L167" s="33"/>
      <c r="M167" s="151" t="s">
        <v>1</v>
      </c>
      <c r="N167" s="152" t="s">
        <v>40</v>
      </c>
      <c r="O167" s="58"/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5" t="s">
        <v>231</v>
      </c>
      <c r="AT167" s="155" t="s">
        <v>136</v>
      </c>
      <c r="AU167" s="155" t="s">
        <v>80</v>
      </c>
      <c r="AY167" s="17" t="s">
        <v>134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7" t="s">
        <v>80</v>
      </c>
      <c r="BK167" s="156">
        <f t="shared" si="19"/>
        <v>0</v>
      </c>
      <c r="BL167" s="17" t="s">
        <v>231</v>
      </c>
      <c r="BM167" s="155" t="s">
        <v>496</v>
      </c>
    </row>
    <row r="168" spans="1:65" s="2" customFormat="1" ht="16.5" customHeight="1">
      <c r="A168" s="32"/>
      <c r="B168" s="143"/>
      <c r="C168" s="144" t="s">
        <v>336</v>
      </c>
      <c r="D168" s="144" t="s">
        <v>136</v>
      </c>
      <c r="E168" s="145" t="s">
        <v>821</v>
      </c>
      <c r="F168" s="146" t="s">
        <v>822</v>
      </c>
      <c r="G168" s="147" t="s">
        <v>818</v>
      </c>
      <c r="H168" s="148">
        <v>10</v>
      </c>
      <c r="I168" s="149"/>
      <c r="J168" s="150">
        <f t="shared" si="10"/>
        <v>0</v>
      </c>
      <c r="K168" s="146" t="s">
        <v>1</v>
      </c>
      <c r="L168" s="33"/>
      <c r="M168" s="151" t="s">
        <v>1</v>
      </c>
      <c r="N168" s="152" t="s">
        <v>40</v>
      </c>
      <c r="O168" s="58"/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5" t="s">
        <v>231</v>
      </c>
      <c r="AT168" s="155" t="s">
        <v>136</v>
      </c>
      <c r="AU168" s="155" t="s">
        <v>80</v>
      </c>
      <c r="AY168" s="17" t="s">
        <v>134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7" t="s">
        <v>80</v>
      </c>
      <c r="BK168" s="156">
        <f t="shared" si="19"/>
        <v>0</v>
      </c>
      <c r="BL168" s="17" t="s">
        <v>231</v>
      </c>
      <c r="BM168" s="155" t="s">
        <v>508</v>
      </c>
    </row>
    <row r="169" spans="1:65" s="2" customFormat="1" ht="24.15" customHeight="1">
      <c r="A169" s="32"/>
      <c r="B169" s="143"/>
      <c r="C169" s="144" t="s">
        <v>343</v>
      </c>
      <c r="D169" s="144" t="s">
        <v>136</v>
      </c>
      <c r="E169" s="145" t="s">
        <v>823</v>
      </c>
      <c r="F169" s="146" t="s">
        <v>824</v>
      </c>
      <c r="G169" s="147" t="s">
        <v>805</v>
      </c>
      <c r="H169" s="148">
        <v>1</v>
      </c>
      <c r="I169" s="149"/>
      <c r="J169" s="150">
        <f t="shared" si="10"/>
        <v>0</v>
      </c>
      <c r="K169" s="146" t="s">
        <v>1</v>
      </c>
      <c r="L169" s="33"/>
      <c r="M169" s="151" t="s">
        <v>1</v>
      </c>
      <c r="N169" s="152" t="s">
        <v>40</v>
      </c>
      <c r="O169" s="58"/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231</v>
      </c>
      <c r="AT169" s="155" t="s">
        <v>136</v>
      </c>
      <c r="AU169" s="155" t="s">
        <v>80</v>
      </c>
      <c r="AY169" s="17" t="s">
        <v>134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7" t="s">
        <v>80</v>
      </c>
      <c r="BK169" s="156">
        <f t="shared" si="19"/>
        <v>0</v>
      </c>
      <c r="BL169" s="17" t="s">
        <v>231</v>
      </c>
      <c r="BM169" s="155" t="s">
        <v>518</v>
      </c>
    </row>
    <row r="170" spans="1:65" s="2" customFormat="1" ht="24.15" customHeight="1">
      <c r="A170" s="32"/>
      <c r="B170" s="143"/>
      <c r="C170" s="144" t="s">
        <v>348</v>
      </c>
      <c r="D170" s="144" t="s">
        <v>136</v>
      </c>
      <c r="E170" s="145" t="s">
        <v>825</v>
      </c>
      <c r="F170" s="146" t="s">
        <v>826</v>
      </c>
      <c r="G170" s="147" t="s">
        <v>805</v>
      </c>
      <c r="H170" s="148">
        <v>1</v>
      </c>
      <c r="I170" s="149"/>
      <c r="J170" s="150">
        <f t="shared" si="10"/>
        <v>0</v>
      </c>
      <c r="K170" s="146" t="s">
        <v>1</v>
      </c>
      <c r="L170" s="33"/>
      <c r="M170" s="151" t="s">
        <v>1</v>
      </c>
      <c r="N170" s="152" t="s">
        <v>40</v>
      </c>
      <c r="O170" s="58"/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5" t="s">
        <v>231</v>
      </c>
      <c r="AT170" s="155" t="s">
        <v>136</v>
      </c>
      <c r="AU170" s="155" t="s">
        <v>80</v>
      </c>
      <c r="AY170" s="17" t="s">
        <v>134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7" t="s">
        <v>80</v>
      </c>
      <c r="BK170" s="156">
        <f t="shared" si="19"/>
        <v>0</v>
      </c>
      <c r="BL170" s="17" t="s">
        <v>231</v>
      </c>
      <c r="BM170" s="155" t="s">
        <v>530</v>
      </c>
    </row>
    <row r="171" spans="1:65" s="12" customFormat="1" ht="22.75" customHeight="1">
      <c r="B171" s="130"/>
      <c r="D171" s="131" t="s">
        <v>74</v>
      </c>
      <c r="E171" s="141" t="s">
        <v>827</v>
      </c>
      <c r="F171" s="141" t="s">
        <v>828</v>
      </c>
      <c r="I171" s="133"/>
      <c r="J171" s="142">
        <f>BK171</f>
        <v>0</v>
      </c>
      <c r="L171" s="130"/>
      <c r="M171" s="135"/>
      <c r="N171" s="136"/>
      <c r="O171" s="136"/>
      <c r="P171" s="137">
        <f>SUM(P172:P189)</f>
        <v>0</v>
      </c>
      <c r="Q171" s="136"/>
      <c r="R171" s="137">
        <f>SUM(R172:R189)</f>
        <v>0</v>
      </c>
      <c r="S171" s="136"/>
      <c r="T171" s="138">
        <f>SUM(T172:T189)</f>
        <v>0</v>
      </c>
      <c r="AR171" s="131" t="s">
        <v>84</v>
      </c>
      <c r="AT171" s="139" t="s">
        <v>74</v>
      </c>
      <c r="AU171" s="139" t="s">
        <v>80</v>
      </c>
      <c r="AY171" s="131" t="s">
        <v>134</v>
      </c>
      <c r="BK171" s="140">
        <f>SUM(BK172:BK189)</f>
        <v>0</v>
      </c>
    </row>
    <row r="172" spans="1:65" s="2" customFormat="1" ht="16.5" customHeight="1">
      <c r="A172" s="32"/>
      <c r="B172" s="143"/>
      <c r="C172" s="144" t="s">
        <v>352</v>
      </c>
      <c r="D172" s="144" t="s">
        <v>136</v>
      </c>
      <c r="E172" s="145" t="s">
        <v>829</v>
      </c>
      <c r="F172" s="146" t="s">
        <v>830</v>
      </c>
      <c r="G172" s="147" t="s">
        <v>339</v>
      </c>
      <c r="H172" s="148">
        <v>10</v>
      </c>
      <c r="I172" s="149"/>
      <c r="J172" s="150">
        <f t="shared" ref="J172:J189" si="20">ROUND(I172*H172,2)</f>
        <v>0</v>
      </c>
      <c r="K172" s="146" t="s">
        <v>140</v>
      </c>
      <c r="L172" s="33"/>
      <c r="M172" s="151" t="s">
        <v>1</v>
      </c>
      <c r="N172" s="152" t="s">
        <v>40</v>
      </c>
      <c r="O172" s="58"/>
      <c r="P172" s="153">
        <f t="shared" ref="P172:P189" si="21">O172*H172</f>
        <v>0</v>
      </c>
      <c r="Q172" s="153">
        <v>0</v>
      </c>
      <c r="R172" s="153">
        <f t="shared" ref="R172:R189" si="22">Q172*H172</f>
        <v>0</v>
      </c>
      <c r="S172" s="153">
        <v>0</v>
      </c>
      <c r="T172" s="154">
        <f t="shared" ref="T172:T189" si="23"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231</v>
      </c>
      <c r="AT172" s="155" t="s">
        <v>136</v>
      </c>
      <c r="AU172" s="155" t="s">
        <v>84</v>
      </c>
      <c r="AY172" s="17" t="s">
        <v>134</v>
      </c>
      <c r="BE172" s="156">
        <f t="shared" ref="BE172:BE189" si="24">IF(N172="základní",J172,0)</f>
        <v>0</v>
      </c>
      <c r="BF172" s="156">
        <f t="shared" ref="BF172:BF189" si="25">IF(N172="snížená",J172,0)</f>
        <v>0</v>
      </c>
      <c r="BG172" s="156">
        <f t="shared" ref="BG172:BG189" si="26">IF(N172="zákl. přenesená",J172,0)</f>
        <v>0</v>
      </c>
      <c r="BH172" s="156">
        <f t="shared" ref="BH172:BH189" si="27">IF(N172="sníž. přenesená",J172,0)</f>
        <v>0</v>
      </c>
      <c r="BI172" s="156">
        <f t="shared" ref="BI172:BI189" si="28">IF(N172="nulová",J172,0)</f>
        <v>0</v>
      </c>
      <c r="BJ172" s="17" t="s">
        <v>80</v>
      </c>
      <c r="BK172" s="156">
        <f t="shared" ref="BK172:BK189" si="29">ROUND(I172*H172,2)</f>
        <v>0</v>
      </c>
      <c r="BL172" s="17" t="s">
        <v>231</v>
      </c>
      <c r="BM172" s="155" t="s">
        <v>625</v>
      </c>
    </row>
    <row r="173" spans="1:65" s="2" customFormat="1" ht="16.5" customHeight="1">
      <c r="A173" s="32"/>
      <c r="B173" s="143"/>
      <c r="C173" s="144" t="s">
        <v>356</v>
      </c>
      <c r="D173" s="144" t="s">
        <v>136</v>
      </c>
      <c r="E173" s="145" t="s">
        <v>831</v>
      </c>
      <c r="F173" s="146" t="s">
        <v>832</v>
      </c>
      <c r="G173" s="147" t="s">
        <v>339</v>
      </c>
      <c r="H173" s="148">
        <v>3</v>
      </c>
      <c r="I173" s="149"/>
      <c r="J173" s="150">
        <f t="shared" si="20"/>
        <v>0</v>
      </c>
      <c r="K173" s="146" t="s">
        <v>140</v>
      </c>
      <c r="L173" s="33"/>
      <c r="M173" s="151" t="s">
        <v>1</v>
      </c>
      <c r="N173" s="152" t="s">
        <v>40</v>
      </c>
      <c r="O173" s="58"/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231</v>
      </c>
      <c r="AT173" s="155" t="s">
        <v>136</v>
      </c>
      <c r="AU173" s="155" t="s">
        <v>84</v>
      </c>
      <c r="AY173" s="17" t="s">
        <v>134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7" t="s">
        <v>80</v>
      </c>
      <c r="BK173" s="156">
        <f t="shared" si="29"/>
        <v>0</v>
      </c>
      <c r="BL173" s="17" t="s">
        <v>231</v>
      </c>
      <c r="BM173" s="155" t="s">
        <v>628</v>
      </c>
    </row>
    <row r="174" spans="1:65" s="2" customFormat="1" ht="33" customHeight="1">
      <c r="A174" s="32"/>
      <c r="B174" s="143"/>
      <c r="C174" s="144" t="s">
        <v>363</v>
      </c>
      <c r="D174" s="144" t="s">
        <v>136</v>
      </c>
      <c r="E174" s="145" t="s">
        <v>833</v>
      </c>
      <c r="F174" s="146" t="s">
        <v>834</v>
      </c>
      <c r="G174" s="147" t="s">
        <v>205</v>
      </c>
      <c r="H174" s="148">
        <v>87.5</v>
      </c>
      <c r="I174" s="149"/>
      <c r="J174" s="150">
        <f t="shared" si="20"/>
        <v>0</v>
      </c>
      <c r="K174" s="146" t="s">
        <v>140</v>
      </c>
      <c r="L174" s="33"/>
      <c r="M174" s="151" t="s">
        <v>1</v>
      </c>
      <c r="N174" s="152" t="s">
        <v>40</v>
      </c>
      <c r="O174" s="58"/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231</v>
      </c>
      <c r="AT174" s="155" t="s">
        <v>136</v>
      </c>
      <c r="AU174" s="155" t="s">
        <v>84</v>
      </c>
      <c r="AY174" s="17" t="s">
        <v>134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7" t="s">
        <v>80</v>
      </c>
      <c r="BK174" s="156">
        <f t="shared" si="29"/>
        <v>0</v>
      </c>
      <c r="BL174" s="17" t="s">
        <v>231</v>
      </c>
      <c r="BM174" s="155" t="s">
        <v>631</v>
      </c>
    </row>
    <row r="175" spans="1:65" s="2" customFormat="1" ht="24.15" customHeight="1">
      <c r="A175" s="32"/>
      <c r="B175" s="143"/>
      <c r="C175" s="144" t="s">
        <v>369</v>
      </c>
      <c r="D175" s="144" t="s">
        <v>136</v>
      </c>
      <c r="E175" s="145" t="s">
        <v>835</v>
      </c>
      <c r="F175" s="146" t="s">
        <v>836</v>
      </c>
      <c r="G175" s="147" t="s">
        <v>205</v>
      </c>
      <c r="H175" s="148">
        <v>26.3</v>
      </c>
      <c r="I175" s="149"/>
      <c r="J175" s="150">
        <f t="shared" si="20"/>
        <v>0</v>
      </c>
      <c r="K175" s="146" t="s">
        <v>140</v>
      </c>
      <c r="L175" s="33"/>
      <c r="M175" s="151" t="s">
        <v>1</v>
      </c>
      <c r="N175" s="152" t="s">
        <v>40</v>
      </c>
      <c r="O175" s="58"/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5" t="s">
        <v>231</v>
      </c>
      <c r="AT175" s="155" t="s">
        <v>136</v>
      </c>
      <c r="AU175" s="155" t="s">
        <v>84</v>
      </c>
      <c r="AY175" s="17" t="s">
        <v>134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7" t="s">
        <v>80</v>
      </c>
      <c r="BK175" s="156">
        <f t="shared" si="29"/>
        <v>0</v>
      </c>
      <c r="BL175" s="17" t="s">
        <v>231</v>
      </c>
      <c r="BM175" s="155" t="s">
        <v>634</v>
      </c>
    </row>
    <row r="176" spans="1:65" s="2" customFormat="1" ht="24.15" customHeight="1">
      <c r="A176" s="32"/>
      <c r="B176" s="143"/>
      <c r="C176" s="144" t="s">
        <v>375</v>
      </c>
      <c r="D176" s="144" t="s">
        <v>136</v>
      </c>
      <c r="E176" s="145" t="s">
        <v>837</v>
      </c>
      <c r="F176" s="146" t="s">
        <v>838</v>
      </c>
      <c r="G176" s="147" t="s">
        <v>339</v>
      </c>
      <c r="H176" s="148">
        <v>50</v>
      </c>
      <c r="I176" s="149"/>
      <c r="J176" s="150">
        <f t="shared" si="20"/>
        <v>0</v>
      </c>
      <c r="K176" s="146" t="s">
        <v>140</v>
      </c>
      <c r="L176" s="33"/>
      <c r="M176" s="151" t="s">
        <v>1</v>
      </c>
      <c r="N176" s="152" t="s">
        <v>40</v>
      </c>
      <c r="O176" s="58"/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5" t="s">
        <v>231</v>
      </c>
      <c r="AT176" s="155" t="s">
        <v>136</v>
      </c>
      <c r="AU176" s="155" t="s">
        <v>84</v>
      </c>
      <c r="AY176" s="17" t="s">
        <v>134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7" t="s">
        <v>80</v>
      </c>
      <c r="BK176" s="156">
        <f t="shared" si="29"/>
        <v>0</v>
      </c>
      <c r="BL176" s="17" t="s">
        <v>231</v>
      </c>
      <c r="BM176" s="155" t="s">
        <v>637</v>
      </c>
    </row>
    <row r="177" spans="1:65" s="2" customFormat="1" ht="24.15" customHeight="1">
      <c r="A177" s="32"/>
      <c r="B177" s="143"/>
      <c r="C177" s="144" t="s">
        <v>380</v>
      </c>
      <c r="D177" s="144" t="s">
        <v>136</v>
      </c>
      <c r="E177" s="145" t="s">
        <v>839</v>
      </c>
      <c r="F177" s="146" t="s">
        <v>840</v>
      </c>
      <c r="G177" s="147" t="s">
        <v>339</v>
      </c>
      <c r="H177" s="148">
        <v>20</v>
      </c>
      <c r="I177" s="149"/>
      <c r="J177" s="150">
        <f t="shared" si="20"/>
        <v>0</v>
      </c>
      <c r="K177" s="146" t="s">
        <v>140</v>
      </c>
      <c r="L177" s="33"/>
      <c r="M177" s="151" t="s">
        <v>1</v>
      </c>
      <c r="N177" s="152" t="s">
        <v>40</v>
      </c>
      <c r="O177" s="58"/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231</v>
      </c>
      <c r="AT177" s="155" t="s">
        <v>136</v>
      </c>
      <c r="AU177" s="155" t="s">
        <v>84</v>
      </c>
      <c r="AY177" s="17" t="s">
        <v>134</v>
      </c>
      <c r="BE177" s="156">
        <f t="shared" si="24"/>
        <v>0</v>
      </c>
      <c r="BF177" s="156">
        <f t="shared" si="25"/>
        <v>0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7" t="s">
        <v>80</v>
      </c>
      <c r="BK177" s="156">
        <f t="shared" si="29"/>
        <v>0</v>
      </c>
      <c r="BL177" s="17" t="s">
        <v>231</v>
      </c>
      <c r="BM177" s="155" t="s">
        <v>640</v>
      </c>
    </row>
    <row r="178" spans="1:65" s="2" customFormat="1" ht="24.15" customHeight="1">
      <c r="A178" s="32"/>
      <c r="B178" s="143"/>
      <c r="C178" s="144" t="s">
        <v>386</v>
      </c>
      <c r="D178" s="144" t="s">
        <v>136</v>
      </c>
      <c r="E178" s="145" t="s">
        <v>841</v>
      </c>
      <c r="F178" s="146" t="s">
        <v>842</v>
      </c>
      <c r="G178" s="147" t="s">
        <v>339</v>
      </c>
      <c r="H178" s="148">
        <v>20</v>
      </c>
      <c r="I178" s="149"/>
      <c r="J178" s="150">
        <f t="shared" si="20"/>
        <v>0</v>
      </c>
      <c r="K178" s="146" t="s">
        <v>140</v>
      </c>
      <c r="L178" s="33"/>
      <c r="M178" s="151" t="s">
        <v>1</v>
      </c>
      <c r="N178" s="152" t="s">
        <v>40</v>
      </c>
      <c r="O178" s="58"/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5" t="s">
        <v>231</v>
      </c>
      <c r="AT178" s="155" t="s">
        <v>136</v>
      </c>
      <c r="AU178" s="155" t="s">
        <v>84</v>
      </c>
      <c r="AY178" s="17" t="s">
        <v>134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7" t="s">
        <v>80</v>
      </c>
      <c r="BK178" s="156">
        <f t="shared" si="29"/>
        <v>0</v>
      </c>
      <c r="BL178" s="17" t="s">
        <v>231</v>
      </c>
      <c r="BM178" s="155" t="s">
        <v>643</v>
      </c>
    </row>
    <row r="179" spans="1:65" s="2" customFormat="1" ht="24.15" customHeight="1">
      <c r="A179" s="32"/>
      <c r="B179" s="143"/>
      <c r="C179" s="144" t="s">
        <v>391</v>
      </c>
      <c r="D179" s="144" t="s">
        <v>136</v>
      </c>
      <c r="E179" s="145" t="s">
        <v>843</v>
      </c>
      <c r="F179" s="146" t="s">
        <v>844</v>
      </c>
      <c r="G179" s="147" t="s">
        <v>339</v>
      </c>
      <c r="H179" s="148">
        <v>10</v>
      </c>
      <c r="I179" s="149"/>
      <c r="J179" s="150">
        <f t="shared" si="20"/>
        <v>0</v>
      </c>
      <c r="K179" s="146" t="s">
        <v>140</v>
      </c>
      <c r="L179" s="33"/>
      <c r="M179" s="151" t="s">
        <v>1</v>
      </c>
      <c r="N179" s="152" t="s">
        <v>40</v>
      </c>
      <c r="O179" s="58"/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5" t="s">
        <v>231</v>
      </c>
      <c r="AT179" s="155" t="s">
        <v>136</v>
      </c>
      <c r="AU179" s="155" t="s">
        <v>84</v>
      </c>
      <c r="AY179" s="17" t="s">
        <v>134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7" t="s">
        <v>80</v>
      </c>
      <c r="BK179" s="156">
        <f t="shared" si="29"/>
        <v>0</v>
      </c>
      <c r="BL179" s="17" t="s">
        <v>231</v>
      </c>
      <c r="BM179" s="155" t="s">
        <v>646</v>
      </c>
    </row>
    <row r="180" spans="1:65" s="2" customFormat="1" ht="24.15" customHeight="1">
      <c r="A180" s="32"/>
      <c r="B180" s="143"/>
      <c r="C180" s="144" t="s">
        <v>395</v>
      </c>
      <c r="D180" s="144" t="s">
        <v>136</v>
      </c>
      <c r="E180" s="145" t="s">
        <v>845</v>
      </c>
      <c r="F180" s="146" t="s">
        <v>846</v>
      </c>
      <c r="G180" s="147" t="s">
        <v>339</v>
      </c>
      <c r="H180" s="148">
        <v>1</v>
      </c>
      <c r="I180" s="149"/>
      <c r="J180" s="150">
        <f t="shared" si="20"/>
        <v>0</v>
      </c>
      <c r="K180" s="146" t="s">
        <v>140</v>
      </c>
      <c r="L180" s="33"/>
      <c r="M180" s="151" t="s">
        <v>1</v>
      </c>
      <c r="N180" s="152" t="s">
        <v>40</v>
      </c>
      <c r="O180" s="58"/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5" t="s">
        <v>231</v>
      </c>
      <c r="AT180" s="155" t="s">
        <v>136</v>
      </c>
      <c r="AU180" s="155" t="s">
        <v>84</v>
      </c>
      <c r="AY180" s="17" t="s">
        <v>134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7" t="s">
        <v>80</v>
      </c>
      <c r="BK180" s="156">
        <f t="shared" si="29"/>
        <v>0</v>
      </c>
      <c r="BL180" s="17" t="s">
        <v>231</v>
      </c>
      <c r="BM180" s="155" t="s">
        <v>649</v>
      </c>
    </row>
    <row r="181" spans="1:65" s="2" customFormat="1" ht="37.75" customHeight="1">
      <c r="A181" s="32"/>
      <c r="B181" s="143"/>
      <c r="C181" s="144" t="s">
        <v>399</v>
      </c>
      <c r="D181" s="144" t="s">
        <v>136</v>
      </c>
      <c r="E181" s="145" t="s">
        <v>847</v>
      </c>
      <c r="F181" s="146" t="s">
        <v>848</v>
      </c>
      <c r="G181" s="147" t="s">
        <v>339</v>
      </c>
      <c r="H181" s="148">
        <v>2</v>
      </c>
      <c r="I181" s="149"/>
      <c r="J181" s="150">
        <f t="shared" si="20"/>
        <v>0</v>
      </c>
      <c r="K181" s="146" t="s">
        <v>140</v>
      </c>
      <c r="L181" s="33"/>
      <c r="M181" s="151" t="s">
        <v>1</v>
      </c>
      <c r="N181" s="152" t="s">
        <v>40</v>
      </c>
      <c r="O181" s="58"/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5" t="s">
        <v>231</v>
      </c>
      <c r="AT181" s="155" t="s">
        <v>136</v>
      </c>
      <c r="AU181" s="155" t="s">
        <v>84</v>
      </c>
      <c r="AY181" s="17" t="s">
        <v>134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7" t="s">
        <v>80</v>
      </c>
      <c r="BK181" s="156">
        <f t="shared" si="29"/>
        <v>0</v>
      </c>
      <c r="BL181" s="17" t="s">
        <v>231</v>
      </c>
      <c r="BM181" s="155" t="s">
        <v>652</v>
      </c>
    </row>
    <row r="182" spans="1:65" s="2" customFormat="1" ht="33" customHeight="1">
      <c r="A182" s="32"/>
      <c r="B182" s="143"/>
      <c r="C182" s="144" t="s">
        <v>403</v>
      </c>
      <c r="D182" s="144" t="s">
        <v>136</v>
      </c>
      <c r="E182" s="145" t="s">
        <v>849</v>
      </c>
      <c r="F182" s="146" t="s">
        <v>850</v>
      </c>
      <c r="G182" s="147" t="s">
        <v>339</v>
      </c>
      <c r="H182" s="148">
        <v>2</v>
      </c>
      <c r="I182" s="149"/>
      <c r="J182" s="150">
        <f t="shared" si="20"/>
        <v>0</v>
      </c>
      <c r="K182" s="146" t="s">
        <v>140</v>
      </c>
      <c r="L182" s="33"/>
      <c r="M182" s="151" t="s">
        <v>1</v>
      </c>
      <c r="N182" s="152" t="s">
        <v>40</v>
      </c>
      <c r="O182" s="58"/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5" t="s">
        <v>231</v>
      </c>
      <c r="AT182" s="155" t="s">
        <v>136</v>
      </c>
      <c r="AU182" s="155" t="s">
        <v>84</v>
      </c>
      <c r="AY182" s="17" t="s">
        <v>134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7" t="s">
        <v>80</v>
      </c>
      <c r="BK182" s="156">
        <f t="shared" si="29"/>
        <v>0</v>
      </c>
      <c r="BL182" s="17" t="s">
        <v>231</v>
      </c>
      <c r="BM182" s="155" t="s">
        <v>655</v>
      </c>
    </row>
    <row r="183" spans="1:65" s="2" customFormat="1" ht="33" customHeight="1">
      <c r="A183" s="32"/>
      <c r="B183" s="143"/>
      <c r="C183" s="144" t="s">
        <v>407</v>
      </c>
      <c r="D183" s="144" t="s">
        <v>136</v>
      </c>
      <c r="E183" s="145" t="s">
        <v>851</v>
      </c>
      <c r="F183" s="146" t="s">
        <v>852</v>
      </c>
      <c r="G183" s="147" t="s">
        <v>339</v>
      </c>
      <c r="H183" s="148">
        <v>8</v>
      </c>
      <c r="I183" s="149"/>
      <c r="J183" s="150">
        <f t="shared" si="20"/>
        <v>0</v>
      </c>
      <c r="K183" s="146" t="s">
        <v>140</v>
      </c>
      <c r="L183" s="33"/>
      <c r="M183" s="151" t="s">
        <v>1</v>
      </c>
      <c r="N183" s="152" t="s">
        <v>40</v>
      </c>
      <c r="O183" s="58"/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5" t="s">
        <v>231</v>
      </c>
      <c r="AT183" s="155" t="s">
        <v>136</v>
      </c>
      <c r="AU183" s="155" t="s">
        <v>84</v>
      </c>
      <c r="AY183" s="17" t="s">
        <v>134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7" t="s">
        <v>80</v>
      </c>
      <c r="BK183" s="156">
        <f t="shared" si="29"/>
        <v>0</v>
      </c>
      <c r="BL183" s="17" t="s">
        <v>231</v>
      </c>
      <c r="BM183" s="155" t="s">
        <v>658</v>
      </c>
    </row>
    <row r="184" spans="1:65" s="2" customFormat="1" ht="33" customHeight="1">
      <c r="A184" s="32"/>
      <c r="B184" s="143"/>
      <c r="C184" s="144" t="s">
        <v>411</v>
      </c>
      <c r="D184" s="144" t="s">
        <v>136</v>
      </c>
      <c r="E184" s="145" t="s">
        <v>853</v>
      </c>
      <c r="F184" s="146" t="s">
        <v>854</v>
      </c>
      <c r="G184" s="147" t="s">
        <v>339</v>
      </c>
      <c r="H184" s="148">
        <v>2</v>
      </c>
      <c r="I184" s="149"/>
      <c r="J184" s="150">
        <f t="shared" si="20"/>
        <v>0</v>
      </c>
      <c r="K184" s="146" t="s">
        <v>140</v>
      </c>
      <c r="L184" s="33"/>
      <c r="M184" s="151" t="s">
        <v>1</v>
      </c>
      <c r="N184" s="152" t="s">
        <v>40</v>
      </c>
      <c r="O184" s="58"/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5" t="s">
        <v>231</v>
      </c>
      <c r="AT184" s="155" t="s">
        <v>136</v>
      </c>
      <c r="AU184" s="155" t="s">
        <v>84</v>
      </c>
      <c r="AY184" s="17" t="s">
        <v>134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7" t="s">
        <v>80</v>
      </c>
      <c r="BK184" s="156">
        <f t="shared" si="29"/>
        <v>0</v>
      </c>
      <c r="BL184" s="17" t="s">
        <v>231</v>
      </c>
      <c r="BM184" s="155" t="s">
        <v>661</v>
      </c>
    </row>
    <row r="185" spans="1:65" s="2" customFormat="1" ht="24.15" customHeight="1">
      <c r="A185" s="32"/>
      <c r="B185" s="143"/>
      <c r="C185" s="144" t="s">
        <v>415</v>
      </c>
      <c r="D185" s="144" t="s">
        <v>136</v>
      </c>
      <c r="E185" s="145" t="s">
        <v>855</v>
      </c>
      <c r="F185" s="146" t="s">
        <v>856</v>
      </c>
      <c r="G185" s="147" t="s">
        <v>339</v>
      </c>
      <c r="H185" s="148">
        <v>4</v>
      </c>
      <c r="I185" s="149"/>
      <c r="J185" s="150">
        <f t="shared" si="20"/>
        <v>0</v>
      </c>
      <c r="K185" s="146" t="s">
        <v>140</v>
      </c>
      <c r="L185" s="33"/>
      <c r="M185" s="151" t="s">
        <v>1</v>
      </c>
      <c r="N185" s="152" t="s">
        <v>40</v>
      </c>
      <c r="O185" s="58"/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231</v>
      </c>
      <c r="AT185" s="155" t="s">
        <v>136</v>
      </c>
      <c r="AU185" s="155" t="s">
        <v>84</v>
      </c>
      <c r="AY185" s="17" t="s">
        <v>134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7" t="s">
        <v>80</v>
      </c>
      <c r="BK185" s="156">
        <f t="shared" si="29"/>
        <v>0</v>
      </c>
      <c r="BL185" s="17" t="s">
        <v>231</v>
      </c>
      <c r="BM185" s="155" t="s">
        <v>664</v>
      </c>
    </row>
    <row r="186" spans="1:65" s="2" customFormat="1" ht="24.15" customHeight="1">
      <c r="A186" s="32"/>
      <c r="B186" s="143"/>
      <c r="C186" s="144" t="s">
        <v>419</v>
      </c>
      <c r="D186" s="144" t="s">
        <v>136</v>
      </c>
      <c r="E186" s="145" t="s">
        <v>857</v>
      </c>
      <c r="F186" s="146" t="s">
        <v>858</v>
      </c>
      <c r="G186" s="147" t="s">
        <v>339</v>
      </c>
      <c r="H186" s="148">
        <v>6</v>
      </c>
      <c r="I186" s="149"/>
      <c r="J186" s="150">
        <f t="shared" si="20"/>
        <v>0</v>
      </c>
      <c r="K186" s="146" t="s">
        <v>140</v>
      </c>
      <c r="L186" s="33"/>
      <c r="M186" s="151" t="s">
        <v>1</v>
      </c>
      <c r="N186" s="152" t="s">
        <v>40</v>
      </c>
      <c r="O186" s="58"/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5" t="s">
        <v>231</v>
      </c>
      <c r="AT186" s="155" t="s">
        <v>136</v>
      </c>
      <c r="AU186" s="155" t="s">
        <v>84</v>
      </c>
      <c r="AY186" s="17" t="s">
        <v>134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7" t="s">
        <v>80</v>
      </c>
      <c r="BK186" s="156">
        <f t="shared" si="29"/>
        <v>0</v>
      </c>
      <c r="BL186" s="17" t="s">
        <v>231</v>
      </c>
      <c r="BM186" s="155" t="s">
        <v>667</v>
      </c>
    </row>
    <row r="187" spans="1:65" s="2" customFormat="1" ht="33" customHeight="1">
      <c r="A187" s="32"/>
      <c r="B187" s="143"/>
      <c r="C187" s="144" t="s">
        <v>423</v>
      </c>
      <c r="D187" s="144" t="s">
        <v>136</v>
      </c>
      <c r="E187" s="145" t="s">
        <v>859</v>
      </c>
      <c r="F187" s="146" t="s">
        <v>860</v>
      </c>
      <c r="G187" s="147" t="s">
        <v>205</v>
      </c>
      <c r="H187" s="148">
        <v>25</v>
      </c>
      <c r="I187" s="149"/>
      <c r="J187" s="150">
        <f t="shared" si="20"/>
        <v>0</v>
      </c>
      <c r="K187" s="146" t="s">
        <v>140</v>
      </c>
      <c r="L187" s="33"/>
      <c r="M187" s="151" t="s">
        <v>1</v>
      </c>
      <c r="N187" s="152" t="s">
        <v>40</v>
      </c>
      <c r="O187" s="58"/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5" t="s">
        <v>231</v>
      </c>
      <c r="AT187" s="155" t="s">
        <v>136</v>
      </c>
      <c r="AU187" s="155" t="s">
        <v>84</v>
      </c>
      <c r="AY187" s="17" t="s">
        <v>134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7" t="s">
        <v>80</v>
      </c>
      <c r="BK187" s="156">
        <f t="shared" si="29"/>
        <v>0</v>
      </c>
      <c r="BL187" s="17" t="s">
        <v>231</v>
      </c>
      <c r="BM187" s="155" t="s">
        <v>670</v>
      </c>
    </row>
    <row r="188" spans="1:65" s="2" customFormat="1" ht="24.15" customHeight="1">
      <c r="A188" s="32"/>
      <c r="B188" s="143"/>
      <c r="C188" s="144" t="s">
        <v>427</v>
      </c>
      <c r="D188" s="144" t="s">
        <v>136</v>
      </c>
      <c r="E188" s="145" t="s">
        <v>861</v>
      </c>
      <c r="F188" s="146" t="s">
        <v>862</v>
      </c>
      <c r="G188" s="147" t="s">
        <v>805</v>
      </c>
      <c r="H188" s="148">
        <v>1</v>
      </c>
      <c r="I188" s="149"/>
      <c r="J188" s="150">
        <f t="shared" si="20"/>
        <v>0</v>
      </c>
      <c r="K188" s="146" t="s">
        <v>1</v>
      </c>
      <c r="L188" s="33"/>
      <c r="M188" s="151" t="s">
        <v>1</v>
      </c>
      <c r="N188" s="152" t="s">
        <v>40</v>
      </c>
      <c r="O188" s="58"/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5" t="s">
        <v>231</v>
      </c>
      <c r="AT188" s="155" t="s">
        <v>136</v>
      </c>
      <c r="AU188" s="155" t="s">
        <v>84</v>
      </c>
      <c r="AY188" s="17" t="s">
        <v>134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7" t="s">
        <v>80</v>
      </c>
      <c r="BK188" s="156">
        <f t="shared" si="29"/>
        <v>0</v>
      </c>
      <c r="BL188" s="17" t="s">
        <v>231</v>
      </c>
      <c r="BM188" s="155" t="s">
        <v>673</v>
      </c>
    </row>
    <row r="189" spans="1:65" s="2" customFormat="1" ht="24.15" customHeight="1">
      <c r="A189" s="32"/>
      <c r="B189" s="143"/>
      <c r="C189" s="144" t="s">
        <v>431</v>
      </c>
      <c r="D189" s="144" t="s">
        <v>136</v>
      </c>
      <c r="E189" s="145" t="s">
        <v>863</v>
      </c>
      <c r="F189" s="146" t="s">
        <v>864</v>
      </c>
      <c r="G189" s="147" t="s">
        <v>139</v>
      </c>
      <c r="H189" s="148">
        <v>10</v>
      </c>
      <c r="I189" s="149"/>
      <c r="J189" s="150">
        <f t="shared" si="20"/>
        <v>0</v>
      </c>
      <c r="K189" s="146" t="s">
        <v>1</v>
      </c>
      <c r="L189" s="33"/>
      <c r="M189" s="198" t="s">
        <v>1</v>
      </c>
      <c r="N189" s="199" t="s">
        <v>40</v>
      </c>
      <c r="O189" s="200"/>
      <c r="P189" s="201">
        <f t="shared" si="21"/>
        <v>0</v>
      </c>
      <c r="Q189" s="201">
        <v>0</v>
      </c>
      <c r="R189" s="201">
        <f t="shared" si="22"/>
        <v>0</v>
      </c>
      <c r="S189" s="201">
        <v>0</v>
      </c>
      <c r="T189" s="202">
        <f t="shared" si="2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5" t="s">
        <v>231</v>
      </c>
      <c r="AT189" s="155" t="s">
        <v>136</v>
      </c>
      <c r="AU189" s="155" t="s">
        <v>84</v>
      </c>
      <c r="AY189" s="17" t="s">
        <v>134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7" t="s">
        <v>80</v>
      </c>
      <c r="BK189" s="156">
        <f t="shared" si="29"/>
        <v>0</v>
      </c>
      <c r="BL189" s="17" t="s">
        <v>231</v>
      </c>
      <c r="BM189" s="155" t="s">
        <v>676</v>
      </c>
    </row>
    <row r="190" spans="1:65" s="2" customFormat="1" ht="7" customHeight="1">
      <c r="A190" s="32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33"/>
      <c r="M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</row>
  </sheetData>
  <autoFilter ref="C121:K189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1"/>
  <sheetViews>
    <sheetView showGridLines="0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41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92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5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7" t="s">
        <v>15</v>
      </c>
      <c r="L6" s="20"/>
    </row>
    <row r="7" spans="1:46" s="1" customFormat="1" ht="16.5" customHeight="1">
      <c r="B7" s="20"/>
      <c r="E7" s="242" t="str">
        <f>'Rekapitulace stavby'!K6</f>
        <v>Rekonstrukce dekontaminační místnosti a umývárny OKM</v>
      </c>
      <c r="F7" s="243"/>
      <c r="G7" s="243"/>
      <c r="H7" s="243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3" t="s">
        <v>865</v>
      </c>
      <c r="F9" s="244"/>
      <c r="G9" s="244"/>
      <c r="H9" s="24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5" t="str">
        <f>'Rekapitulace stavby'!AN8</f>
        <v>24. 5. 2022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27" t="s">
        <v>26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5" t="str">
        <f>'Rekapitulace stavby'!E14</f>
        <v>Vyplň údaj</v>
      </c>
      <c r="F18" s="225"/>
      <c r="G18" s="225"/>
      <c r="H18" s="225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30</v>
      </c>
      <c r="F21" s="32"/>
      <c r="G21" s="32"/>
      <c r="H21" s="32"/>
      <c r="I21" s="27" t="s">
        <v>26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34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30" t="s">
        <v>1</v>
      </c>
      <c r="F27" s="230"/>
      <c r="G27" s="230"/>
      <c r="H27" s="23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7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>
      <c r="A30" s="32"/>
      <c r="B30" s="33"/>
      <c r="C30" s="32"/>
      <c r="D30" s="97" t="s">
        <v>35</v>
      </c>
      <c r="E30" s="32"/>
      <c r="F30" s="32"/>
      <c r="G30" s="32"/>
      <c r="H30" s="32"/>
      <c r="I30" s="32"/>
      <c r="J30" s="71">
        <f>ROUND(J121,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36" t="s">
        <v>36</v>
      </c>
      <c r="J32" s="36" t="s">
        <v>38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39</v>
      </c>
      <c r="E33" s="27" t="s">
        <v>40</v>
      </c>
      <c r="F33" s="99">
        <f>ROUND((SUM(BE121:BE130)),  2)</f>
        <v>0</v>
      </c>
      <c r="G33" s="32"/>
      <c r="H33" s="32"/>
      <c r="I33" s="100">
        <v>0.21</v>
      </c>
      <c r="J33" s="99">
        <f>ROUND(((SUM(BE121:BE130))*I33),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41</v>
      </c>
      <c r="F34" s="99">
        <f>ROUND((SUM(BF121:BF130)),  2)</f>
        <v>0</v>
      </c>
      <c r="G34" s="32"/>
      <c r="H34" s="32"/>
      <c r="I34" s="100">
        <v>0.15</v>
      </c>
      <c r="J34" s="99">
        <f>ROUND(((SUM(BF121:BF130))*I34),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42</v>
      </c>
      <c r="F35" s="99">
        <f>ROUND((SUM(BG121:BG130)),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43</v>
      </c>
      <c r="F36" s="99">
        <f>ROUND((SUM(BH121:BH130)),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44</v>
      </c>
      <c r="F37" s="99">
        <f>ROUND((SUM(BI121:BI130)),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>
      <c r="A39" s="32"/>
      <c r="B39" s="33"/>
      <c r="C39" s="101"/>
      <c r="D39" s="102" t="s">
        <v>45</v>
      </c>
      <c r="E39" s="60"/>
      <c r="F39" s="60"/>
      <c r="G39" s="103" t="s">
        <v>46</v>
      </c>
      <c r="H39" s="104" t="s">
        <v>47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0">
      <c r="B51" s="20"/>
      <c r="L51" s="20"/>
    </row>
    <row r="52" spans="1:31" ht="10">
      <c r="B52" s="20"/>
      <c r="L52" s="20"/>
    </row>
    <row r="53" spans="1:31" ht="10">
      <c r="B53" s="20"/>
      <c r="L53" s="20"/>
    </row>
    <row r="54" spans="1:31" ht="10">
      <c r="B54" s="20"/>
      <c r="L54" s="20"/>
    </row>
    <row r="55" spans="1:31" ht="10">
      <c r="B55" s="20"/>
      <c r="L55" s="20"/>
    </row>
    <row r="56" spans="1:31" ht="10">
      <c r="B56" s="20"/>
      <c r="L56" s="20"/>
    </row>
    <row r="57" spans="1:31" ht="10">
      <c r="B57" s="20"/>
      <c r="L57" s="20"/>
    </row>
    <row r="58" spans="1:31" ht="10">
      <c r="B58" s="20"/>
      <c r="L58" s="20"/>
    </row>
    <row r="59" spans="1:31" ht="10">
      <c r="B59" s="20"/>
      <c r="L59" s="20"/>
    </row>
    <row r="60" spans="1:31" ht="10">
      <c r="B60" s="20"/>
      <c r="L60" s="20"/>
    </row>
    <row r="61" spans="1:31" s="2" customFormat="1" ht="12.5">
      <c r="A61" s="32"/>
      <c r="B61" s="33"/>
      <c r="C61" s="32"/>
      <c r="D61" s="45" t="s">
        <v>50</v>
      </c>
      <c r="E61" s="35"/>
      <c r="F61" s="107" t="s">
        <v>51</v>
      </c>
      <c r="G61" s="45" t="s">
        <v>50</v>
      </c>
      <c r="H61" s="35"/>
      <c r="I61" s="35"/>
      <c r="J61" s="108" t="s">
        <v>51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">
      <c r="B62" s="20"/>
      <c r="L62" s="20"/>
    </row>
    <row r="63" spans="1:31" ht="10">
      <c r="B63" s="20"/>
      <c r="L63" s="20"/>
    </row>
    <row r="64" spans="1:31" ht="10">
      <c r="B64" s="20"/>
      <c r="L64" s="20"/>
    </row>
    <row r="65" spans="1:31" s="2" customFormat="1" ht="13">
      <c r="A65" s="32"/>
      <c r="B65" s="33"/>
      <c r="C65" s="32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">
      <c r="B66" s="20"/>
      <c r="L66" s="20"/>
    </row>
    <row r="67" spans="1:31" ht="10">
      <c r="B67" s="20"/>
      <c r="L67" s="20"/>
    </row>
    <row r="68" spans="1:31" ht="10">
      <c r="B68" s="20"/>
      <c r="L68" s="20"/>
    </row>
    <row r="69" spans="1:31" ht="10">
      <c r="B69" s="20"/>
      <c r="L69" s="20"/>
    </row>
    <row r="70" spans="1:31" ht="10">
      <c r="B70" s="20"/>
      <c r="L70" s="20"/>
    </row>
    <row r="71" spans="1:31" ht="10">
      <c r="B71" s="20"/>
      <c r="L71" s="20"/>
    </row>
    <row r="72" spans="1:31" ht="10">
      <c r="B72" s="20"/>
      <c r="L72" s="20"/>
    </row>
    <row r="73" spans="1:31" ht="10">
      <c r="B73" s="20"/>
      <c r="L73" s="20"/>
    </row>
    <row r="74" spans="1:31" ht="10">
      <c r="B74" s="20"/>
      <c r="L74" s="20"/>
    </row>
    <row r="75" spans="1:31" ht="10">
      <c r="B75" s="20"/>
      <c r="L75" s="20"/>
    </row>
    <row r="76" spans="1:31" s="2" customFormat="1" ht="12.5">
      <c r="A76" s="32"/>
      <c r="B76" s="33"/>
      <c r="C76" s="32"/>
      <c r="D76" s="45" t="s">
        <v>50</v>
      </c>
      <c r="E76" s="35"/>
      <c r="F76" s="107" t="s">
        <v>51</v>
      </c>
      <c r="G76" s="45" t="s">
        <v>50</v>
      </c>
      <c r="H76" s="35"/>
      <c r="I76" s="35"/>
      <c r="J76" s="108" t="s">
        <v>51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2" t="str">
        <f>E7</f>
        <v>Rekonstrukce dekontaminační místnosti a umývárny OKM</v>
      </c>
      <c r="F85" s="243"/>
      <c r="G85" s="243"/>
      <c r="H85" s="24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3" t="str">
        <f>E9</f>
        <v>4 - Vedjelší a ostatní náklady</v>
      </c>
      <c r="F87" s="244"/>
      <c r="G87" s="244"/>
      <c r="H87" s="24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19</v>
      </c>
      <c r="D89" s="32"/>
      <c r="E89" s="32"/>
      <c r="F89" s="25" t="str">
        <f>F12</f>
        <v>Pardubice</v>
      </c>
      <c r="G89" s="32"/>
      <c r="H89" s="32"/>
      <c r="I89" s="27" t="s">
        <v>21</v>
      </c>
      <c r="J89" s="55" t="str">
        <f>IF(J12="","",J12)</f>
        <v>24. 5. 2022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65" customHeight="1">
      <c r="A91" s="32"/>
      <c r="B91" s="33"/>
      <c r="C91" s="27" t="s">
        <v>23</v>
      </c>
      <c r="D91" s="32"/>
      <c r="E91" s="32"/>
      <c r="F91" s="25" t="str">
        <f>E15</f>
        <v>Nemocnice Pardubického kraje, a.s.</v>
      </c>
      <c r="G91" s="32"/>
      <c r="H91" s="32"/>
      <c r="I91" s="27" t="s">
        <v>29</v>
      </c>
      <c r="J91" s="30" t="str">
        <f>E21</f>
        <v>astalon s.r.o., Pardubice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5" customHeight="1">
      <c r="B97" s="112"/>
      <c r="D97" s="113" t="s">
        <v>866</v>
      </c>
      <c r="E97" s="114"/>
      <c r="F97" s="114"/>
      <c r="G97" s="114"/>
      <c r="H97" s="114"/>
      <c r="I97" s="114"/>
      <c r="J97" s="115">
        <f>J122</f>
        <v>0</v>
      </c>
      <c r="L97" s="112"/>
    </row>
    <row r="98" spans="1:31" s="10" customFormat="1" ht="19.899999999999999" customHeight="1">
      <c r="B98" s="116"/>
      <c r="D98" s="117" t="s">
        <v>867</v>
      </c>
      <c r="E98" s="118"/>
      <c r="F98" s="118"/>
      <c r="G98" s="118"/>
      <c r="H98" s="118"/>
      <c r="I98" s="118"/>
      <c r="J98" s="119">
        <f>J123</f>
        <v>0</v>
      </c>
      <c r="L98" s="116"/>
    </row>
    <row r="99" spans="1:31" s="10" customFormat="1" ht="19.899999999999999" customHeight="1">
      <c r="B99" s="116"/>
      <c r="D99" s="117" t="s">
        <v>868</v>
      </c>
      <c r="E99" s="118"/>
      <c r="F99" s="118"/>
      <c r="G99" s="118"/>
      <c r="H99" s="118"/>
      <c r="I99" s="118"/>
      <c r="J99" s="119">
        <f>J125</f>
        <v>0</v>
      </c>
      <c r="L99" s="116"/>
    </row>
    <row r="100" spans="1:31" s="10" customFormat="1" ht="19.899999999999999" customHeight="1">
      <c r="B100" s="116"/>
      <c r="D100" s="117" t="s">
        <v>869</v>
      </c>
      <c r="E100" s="118"/>
      <c r="F100" s="118"/>
      <c r="G100" s="118"/>
      <c r="H100" s="118"/>
      <c r="I100" s="118"/>
      <c r="J100" s="119">
        <f>J127</f>
        <v>0</v>
      </c>
      <c r="L100" s="116"/>
    </row>
    <row r="101" spans="1:31" s="10" customFormat="1" ht="19.899999999999999" customHeight="1">
      <c r="B101" s="116"/>
      <c r="D101" s="117" t="s">
        <v>870</v>
      </c>
      <c r="E101" s="118"/>
      <c r="F101" s="118"/>
      <c r="G101" s="118"/>
      <c r="H101" s="118"/>
      <c r="I101" s="118"/>
      <c r="J101" s="119">
        <f>J129</f>
        <v>0</v>
      </c>
      <c r="L101" s="116"/>
    </row>
    <row r="102" spans="1:31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7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7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5" customHeight="1">
      <c r="A108" s="32"/>
      <c r="B108" s="33"/>
      <c r="C108" s="21" t="s">
        <v>119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7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15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42" t="str">
        <f>E7</f>
        <v>Rekonstrukce dekontaminační místnosti a umývárny OKM</v>
      </c>
      <c r="F111" s="243"/>
      <c r="G111" s="243"/>
      <c r="H111" s="243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94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03" t="str">
        <f>E9</f>
        <v>4 - Vedjelší a ostatní náklady</v>
      </c>
      <c r="F113" s="244"/>
      <c r="G113" s="244"/>
      <c r="H113" s="244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7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19</v>
      </c>
      <c r="D115" s="32"/>
      <c r="E115" s="32"/>
      <c r="F115" s="25" t="str">
        <f>F12</f>
        <v>Pardubice</v>
      </c>
      <c r="G115" s="32"/>
      <c r="H115" s="32"/>
      <c r="I115" s="27" t="s">
        <v>21</v>
      </c>
      <c r="J115" s="55" t="str">
        <f>IF(J12="","",J12)</f>
        <v>24. 5. 2022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7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5.65" customHeight="1">
      <c r="A117" s="32"/>
      <c r="B117" s="33"/>
      <c r="C117" s="27" t="s">
        <v>23</v>
      </c>
      <c r="D117" s="32"/>
      <c r="E117" s="32"/>
      <c r="F117" s="25" t="str">
        <f>E15</f>
        <v>Nemocnice Pardubického kraje, a.s.</v>
      </c>
      <c r="G117" s="32"/>
      <c r="H117" s="32"/>
      <c r="I117" s="27" t="s">
        <v>29</v>
      </c>
      <c r="J117" s="30" t="str">
        <f>E21</f>
        <v>astalon s.r.o., Pardubice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15" customHeight="1">
      <c r="A118" s="32"/>
      <c r="B118" s="33"/>
      <c r="C118" s="27" t="s">
        <v>27</v>
      </c>
      <c r="D118" s="32"/>
      <c r="E118" s="32"/>
      <c r="F118" s="25" t="str">
        <f>IF(E18="","",E18)</f>
        <v>Vyplň údaj</v>
      </c>
      <c r="G118" s="32"/>
      <c r="H118" s="32"/>
      <c r="I118" s="27" t="s">
        <v>32</v>
      </c>
      <c r="J118" s="30" t="str">
        <f>E24</f>
        <v xml:space="preserve"> 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2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20"/>
      <c r="B120" s="121"/>
      <c r="C120" s="122" t="s">
        <v>120</v>
      </c>
      <c r="D120" s="123" t="s">
        <v>60</v>
      </c>
      <c r="E120" s="123" t="s">
        <v>56</v>
      </c>
      <c r="F120" s="123" t="s">
        <v>57</v>
      </c>
      <c r="G120" s="123" t="s">
        <v>121</v>
      </c>
      <c r="H120" s="123" t="s">
        <v>122</v>
      </c>
      <c r="I120" s="123" t="s">
        <v>123</v>
      </c>
      <c r="J120" s="123" t="s">
        <v>98</v>
      </c>
      <c r="K120" s="124" t="s">
        <v>124</v>
      </c>
      <c r="L120" s="125"/>
      <c r="M120" s="62" t="s">
        <v>1</v>
      </c>
      <c r="N120" s="63" t="s">
        <v>39</v>
      </c>
      <c r="O120" s="63" t="s">
        <v>125</v>
      </c>
      <c r="P120" s="63" t="s">
        <v>126</v>
      </c>
      <c r="Q120" s="63" t="s">
        <v>127</v>
      </c>
      <c r="R120" s="63" t="s">
        <v>128</v>
      </c>
      <c r="S120" s="63" t="s">
        <v>129</v>
      </c>
      <c r="T120" s="64" t="s">
        <v>130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75" customHeight="1">
      <c r="A121" s="32"/>
      <c r="B121" s="33"/>
      <c r="C121" s="69" t="s">
        <v>131</v>
      </c>
      <c r="D121" s="32"/>
      <c r="E121" s="32"/>
      <c r="F121" s="32"/>
      <c r="G121" s="32"/>
      <c r="H121" s="32"/>
      <c r="I121" s="32"/>
      <c r="J121" s="126">
        <f>BK121</f>
        <v>0</v>
      </c>
      <c r="K121" s="32"/>
      <c r="L121" s="33"/>
      <c r="M121" s="65"/>
      <c r="N121" s="56"/>
      <c r="O121" s="66"/>
      <c r="P121" s="127">
        <f>P122</f>
        <v>0</v>
      </c>
      <c r="Q121" s="66"/>
      <c r="R121" s="127">
        <f>R122</f>
        <v>0</v>
      </c>
      <c r="S121" s="66"/>
      <c r="T121" s="128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74</v>
      </c>
      <c r="AU121" s="17" t="s">
        <v>100</v>
      </c>
      <c r="BK121" s="129">
        <f>BK122</f>
        <v>0</v>
      </c>
    </row>
    <row r="122" spans="1:65" s="12" customFormat="1" ht="25.9" customHeight="1">
      <c r="B122" s="130"/>
      <c r="D122" s="131" t="s">
        <v>74</v>
      </c>
      <c r="E122" s="132" t="s">
        <v>871</v>
      </c>
      <c r="F122" s="132" t="s">
        <v>872</v>
      </c>
      <c r="I122" s="133"/>
      <c r="J122" s="134">
        <f>BK122</f>
        <v>0</v>
      </c>
      <c r="L122" s="130"/>
      <c r="M122" s="135"/>
      <c r="N122" s="136"/>
      <c r="O122" s="136"/>
      <c r="P122" s="137">
        <f>P123+P125+P127+P129</f>
        <v>0</v>
      </c>
      <c r="Q122" s="136"/>
      <c r="R122" s="137">
        <f>R123+R125+R127+R129</f>
        <v>0</v>
      </c>
      <c r="S122" s="136"/>
      <c r="T122" s="138">
        <f>T123+T125+T127+T129</f>
        <v>0</v>
      </c>
      <c r="AR122" s="131" t="s">
        <v>165</v>
      </c>
      <c r="AT122" s="139" t="s">
        <v>74</v>
      </c>
      <c r="AU122" s="139" t="s">
        <v>75</v>
      </c>
      <c r="AY122" s="131" t="s">
        <v>134</v>
      </c>
      <c r="BK122" s="140">
        <f>BK123+BK125+BK127+BK129</f>
        <v>0</v>
      </c>
    </row>
    <row r="123" spans="1:65" s="12" customFormat="1" ht="22.75" customHeight="1">
      <c r="B123" s="130"/>
      <c r="D123" s="131" t="s">
        <v>74</v>
      </c>
      <c r="E123" s="141" t="s">
        <v>873</v>
      </c>
      <c r="F123" s="141" t="s">
        <v>874</v>
      </c>
      <c r="I123" s="133"/>
      <c r="J123" s="142">
        <f>BK123</f>
        <v>0</v>
      </c>
      <c r="L123" s="130"/>
      <c r="M123" s="135"/>
      <c r="N123" s="136"/>
      <c r="O123" s="136"/>
      <c r="P123" s="137">
        <f>P124</f>
        <v>0</v>
      </c>
      <c r="Q123" s="136"/>
      <c r="R123" s="137">
        <f>R124</f>
        <v>0</v>
      </c>
      <c r="S123" s="136"/>
      <c r="T123" s="138">
        <f>T124</f>
        <v>0</v>
      </c>
      <c r="AR123" s="131" t="s">
        <v>165</v>
      </c>
      <c r="AT123" s="139" t="s">
        <v>74</v>
      </c>
      <c r="AU123" s="139" t="s">
        <v>80</v>
      </c>
      <c r="AY123" s="131" t="s">
        <v>134</v>
      </c>
      <c r="BK123" s="140">
        <f>BK124</f>
        <v>0</v>
      </c>
    </row>
    <row r="124" spans="1:65" s="2" customFormat="1" ht="16.5" customHeight="1">
      <c r="A124" s="32"/>
      <c r="B124" s="143"/>
      <c r="C124" s="144" t="s">
        <v>80</v>
      </c>
      <c r="D124" s="144" t="s">
        <v>136</v>
      </c>
      <c r="E124" s="145" t="s">
        <v>875</v>
      </c>
      <c r="F124" s="146" t="s">
        <v>876</v>
      </c>
      <c r="G124" s="147" t="s">
        <v>215</v>
      </c>
      <c r="H124" s="148">
        <v>1</v>
      </c>
      <c r="I124" s="149"/>
      <c r="J124" s="150">
        <f>ROUND(I124*H124,2)</f>
        <v>0</v>
      </c>
      <c r="K124" s="146" t="s">
        <v>877</v>
      </c>
      <c r="L124" s="33"/>
      <c r="M124" s="151" t="s">
        <v>1</v>
      </c>
      <c r="N124" s="152" t="s">
        <v>40</v>
      </c>
      <c r="O124" s="58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5" t="s">
        <v>878</v>
      </c>
      <c r="AT124" s="155" t="s">
        <v>136</v>
      </c>
      <c r="AU124" s="155" t="s">
        <v>84</v>
      </c>
      <c r="AY124" s="17" t="s">
        <v>134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7" t="s">
        <v>80</v>
      </c>
      <c r="BK124" s="156">
        <f>ROUND(I124*H124,2)</f>
        <v>0</v>
      </c>
      <c r="BL124" s="17" t="s">
        <v>878</v>
      </c>
      <c r="BM124" s="155" t="s">
        <v>879</v>
      </c>
    </row>
    <row r="125" spans="1:65" s="12" customFormat="1" ht="22.75" customHeight="1">
      <c r="B125" s="130"/>
      <c r="D125" s="131" t="s">
        <v>74</v>
      </c>
      <c r="E125" s="141" t="s">
        <v>880</v>
      </c>
      <c r="F125" s="141" t="s">
        <v>881</v>
      </c>
      <c r="I125" s="133"/>
      <c r="J125" s="142">
        <f>BK125</f>
        <v>0</v>
      </c>
      <c r="L125" s="130"/>
      <c r="M125" s="135"/>
      <c r="N125" s="136"/>
      <c r="O125" s="136"/>
      <c r="P125" s="137">
        <f>P126</f>
        <v>0</v>
      </c>
      <c r="Q125" s="136"/>
      <c r="R125" s="137">
        <f>R126</f>
        <v>0</v>
      </c>
      <c r="S125" s="136"/>
      <c r="T125" s="138">
        <f>T126</f>
        <v>0</v>
      </c>
      <c r="AR125" s="131" t="s">
        <v>165</v>
      </c>
      <c r="AT125" s="139" t="s">
        <v>74</v>
      </c>
      <c r="AU125" s="139" t="s">
        <v>80</v>
      </c>
      <c r="AY125" s="131" t="s">
        <v>134</v>
      </c>
      <c r="BK125" s="140">
        <f>BK126</f>
        <v>0</v>
      </c>
    </row>
    <row r="126" spans="1:65" s="2" customFormat="1" ht="16.5" customHeight="1">
      <c r="A126" s="32"/>
      <c r="B126" s="143"/>
      <c r="C126" s="144" t="s">
        <v>84</v>
      </c>
      <c r="D126" s="144" t="s">
        <v>136</v>
      </c>
      <c r="E126" s="145" t="s">
        <v>882</v>
      </c>
      <c r="F126" s="146" t="s">
        <v>881</v>
      </c>
      <c r="G126" s="147" t="s">
        <v>215</v>
      </c>
      <c r="H126" s="148">
        <v>1</v>
      </c>
      <c r="I126" s="149"/>
      <c r="J126" s="150">
        <f>ROUND(I126*H126,2)</f>
        <v>0</v>
      </c>
      <c r="K126" s="146" t="s">
        <v>877</v>
      </c>
      <c r="L126" s="33"/>
      <c r="M126" s="151" t="s">
        <v>1</v>
      </c>
      <c r="N126" s="152" t="s">
        <v>40</v>
      </c>
      <c r="O126" s="58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5" t="s">
        <v>878</v>
      </c>
      <c r="AT126" s="155" t="s">
        <v>136</v>
      </c>
      <c r="AU126" s="155" t="s">
        <v>84</v>
      </c>
      <c r="AY126" s="17" t="s">
        <v>134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7" t="s">
        <v>80</v>
      </c>
      <c r="BK126" s="156">
        <f>ROUND(I126*H126,2)</f>
        <v>0</v>
      </c>
      <c r="BL126" s="17" t="s">
        <v>878</v>
      </c>
      <c r="BM126" s="155" t="s">
        <v>883</v>
      </c>
    </row>
    <row r="127" spans="1:65" s="12" customFormat="1" ht="22.75" customHeight="1">
      <c r="B127" s="130"/>
      <c r="D127" s="131" t="s">
        <v>74</v>
      </c>
      <c r="E127" s="141" t="s">
        <v>884</v>
      </c>
      <c r="F127" s="141" t="s">
        <v>885</v>
      </c>
      <c r="I127" s="133"/>
      <c r="J127" s="142">
        <f>BK127</f>
        <v>0</v>
      </c>
      <c r="L127" s="130"/>
      <c r="M127" s="135"/>
      <c r="N127" s="136"/>
      <c r="O127" s="136"/>
      <c r="P127" s="137">
        <f>P128</f>
        <v>0</v>
      </c>
      <c r="Q127" s="136"/>
      <c r="R127" s="137">
        <f>R128</f>
        <v>0</v>
      </c>
      <c r="S127" s="136"/>
      <c r="T127" s="138">
        <f>T128</f>
        <v>0</v>
      </c>
      <c r="AR127" s="131" t="s">
        <v>165</v>
      </c>
      <c r="AT127" s="139" t="s">
        <v>74</v>
      </c>
      <c r="AU127" s="139" t="s">
        <v>80</v>
      </c>
      <c r="AY127" s="131" t="s">
        <v>134</v>
      </c>
      <c r="BK127" s="140">
        <f>BK128</f>
        <v>0</v>
      </c>
    </row>
    <row r="128" spans="1:65" s="2" customFormat="1" ht="16.5" customHeight="1">
      <c r="A128" s="32"/>
      <c r="B128" s="143"/>
      <c r="C128" s="144" t="s">
        <v>87</v>
      </c>
      <c r="D128" s="144" t="s">
        <v>136</v>
      </c>
      <c r="E128" s="145" t="s">
        <v>886</v>
      </c>
      <c r="F128" s="146" t="s">
        <v>885</v>
      </c>
      <c r="G128" s="147" t="s">
        <v>215</v>
      </c>
      <c r="H128" s="148">
        <v>1</v>
      </c>
      <c r="I128" s="149"/>
      <c r="J128" s="150">
        <f>ROUND(I128*H128,2)</f>
        <v>0</v>
      </c>
      <c r="K128" s="146" t="s">
        <v>877</v>
      </c>
      <c r="L128" s="33"/>
      <c r="M128" s="151" t="s">
        <v>1</v>
      </c>
      <c r="N128" s="152" t="s">
        <v>40</v>
      </c>
      <c r="O128" s="58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878</v>
      </c>
      <c r="AT128" s="155" t="s">
        <v>136</v>
      </c>
      <c r="AU128" s="155" t="s">
        <v>84</v>
      </c>
      <c r="AY128" s="17" t="s">
        <v>134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7" t="s">
        <v>80</v>
      </c>
      <c r="BK128" s="156">
        <f>ROUND(I128*H128,2)</f>
        <v>0</v>
      </c>
      <c r="BL128" s="17" t="s">
        <v>878</v>
      </c>
      <c r="BM128" s="155" t="s">
        <v>887</v>
      </c>
    </row>
    <row r="129" spans="1:65" s="12" customFormat="1" ht="22.75" customHeight="1">
      <c r="B129" s="130"/>
      <c r="D129" s="131" t="s">
        <v>74</v>
      </c>
      <c r="E129" s="141" t="s">
        <v>888</v>
      </c>
      <c r="F129" s="141" t="s">
        <v>889</v>
      </c>
      <c r="I129" s="133"/>
      <c r="J129" s="142">
        <f>BK129</f>
        <v>0</v>
      </c>
      <c r="L129" s="130"/>
      <c r="M129" s="135"/>
      <c r="N129" s="136"/>
      <c r="O129" s="136"/>
      <c r="P129" s="137">
        <f>P130</f>
        <v>0</v>
      </c>
      <c r="Q129" s="136"/>
      <c r="R129" s="137">
        <f>R130</f>
        <v>0</v>
      </c>
      <c r="S129" s="136"/>
      <c r="T129" s="138">
        <f>T130</f>
        <v>0</v>
      </c>
      <c r="AR129" s="131" t="s">
        <v>165</v>
      </c>
      <c r="AT129" s="139" t="s">
        <v>74</v>
      </c>
      <c r="AU129" s="139" t="s">
        <v>80</v>
      </c>
      <c r="AY129" s="131" t="s">
        <v>134</v>
      </c>
      <c r="BK129" s="140">
        <f>BK130</f>
        <v>0</v>
      </c>
    </row>
    <row r="130" spans="1:65" s="2" customFormat="1" ht="16.5" customHeight="1">
      <c r="A130" s="32"/>
      <c r="B130" s="143"/>
      <c r="C130" s="144" t="s">
        <v>90</v>
      </c>
      <c r="D130" s="144" t="s">
        <v>136</v>
      </c>
      <c r="E130" s="145" t="s">
        <v>890</v>
      </c>
      <c r="F130" s="146" t="s">
        <v>891</v>
      </c>
      <c r="G130" s="147" t="s">
        <v>215</v>
      </c>
      <c r="H130" s="148">
        <v>1</v>
      </c>
      <c r="I130" s="149"/>
      <c r="J130" s="150">
        <f>ROUND(I130*H130,2)</f>
        <v>0</v>
      </c>
      <c r="K130" s="146" t="s">
        <v>877</v>
      </c>
      <c r="L130" s="33"/>
      <c r="M130" s="198" t="s">
        <v>1</v>
      </c>
      <c r="N130" s="199" t="s">
        <v>40</v>
      </c>
      <c r="O130" s="200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5" t="s">
        <v>878</v>
      </c>
      <c r="AT130" s="155" t="s">
        <v>136</v>
      </c>
      <c r="AU130" s="155" t="s">
        <v>84</v>
      </c>
      <c r="AY130" s="17" t="s">
        <v>134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7" t="s">
        <v>80</v>
      </c>
      <c r="BK130" s="156">
        <f>ROUND(I130*H130,2)</f>
        <v>0</v>
      </c>
      <c r="BL130" s="17" t="s">
        <v>878</v>
      </c>
      <c r="BM130" s="155" t="s">
        <v>892</v>
      </c>
    </row>
    <row r="131" spans="1:65" s="2" customFormat="1" ht="7" customHeight="1">
      <c r="A131" s="32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33"/>
      <c r="M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</sheetData>
  <autoFilter ref="C120:K130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1 - Stavební část</vt:lpstr>
      <vt:lpstr>2 - Zdravotní technika</vt:lpstr>
      <vt:lpstr>3 - Elektroinstalace</vt:lpstr>
      <vt:lpstr>4 - Vedjelší a ostatní ná...</vt:lpstr>
      <vt:lpstr>'1 - Stavební část'!Názvy_tisku</vt:lpstr>
      <vt:lpstr>'2 - Zdravotní technika'!Názvy_tisku</vt:lpstr>
      <vt:lpstr>'3 - Elektroinstalace'!Názvy_tisku</vt:lpstr>
      <vt:lpstr>'4 - Vedjelší a ostatní ná...'!Názvy_tisku</vt:lpstr>
      <vt:lpstr>'Rekapitulace stavby'!Názvy_tisku</vt:lpstr>
      <vt:lpstr>'1 - Stavební část'!Oblast_tisku</vt:lpstr>
      <vt:lpstr>'2 - Zdravotní technika'!Oblast_tisku</vt:lpstr>
      <vt:lpstr>'3 - Elektroinstalace'!Oblast_tisku</vt:lpstr>
      <vt:lpstr>'4 - Vedjelší a ostatní ná...'!Oblast_tisku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P599\eva</dc:creator>
  <cp:lastModifiedBy>eva</cp:lastModifiedBy>
  <dcterms:created xsi:type="dcterms:W3CDTF">2022-06-08T08:41:56Z</dcterms:created>
  <dcterms:modified xsi:type="dcterms:W3CDTF">2022-06-08T08:44:07Z</dcterms:modified>
</cp:coreProperties>
</file>